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60" yWindow="460" windowWidth="22120" windowHeight="15460" tabRatio="638" activeTab="0"/>
  </bookViews>
  <sheets>
    <sheet name="Flugdurchführungsplan VFR" sheetId="1" r:id="rId1"/>
    <sheet name="Flugdurchführungsplan Seite 2" sheetId="2" r:id="rId2"/>
    <sheet name="Koordinaten" sheetId="3" r:id="rId3"/>
    <sheet name="Flugzeuge" sheetId="4" r:id="rId4"/>
  </sheets>
  <definedNames/>
  <calcPr fullCalcOnLoad="1"/>
</workbook>
</file>

<file path=xl/sharedStrings.xml><?xml version="1.0" encoding="utf-8"?>
<sst xmlns="http://schemas.openxmlformats.org/spreadsheetml/2006/main" count="2829" uniqueCount="2425">
  <si>
    <t>Flugdurchführungsplan VFR</t>
  </si>
  <si>
    <t>von:</t>
  </si>
  <si>
    <t>ETD</t>
  </si>
  <si>
    <t>ATD</t>
  </si>
  <si>
    <t>nach:</t>
  </si>
  <si>
    <t>ETA</t>
  </si>
  <si>
    <t>ATA</t>
  </si>
  <si>
    <t>Entfernung</t>
  </si>
  <si>
    <t>Zeiten</t>
  </si>
  <si>
    <t>Start/Checkpunkte/Ziel</t>
  </si>
  <si>
    <t>Kennung</t>
  </si>
  <si>
    <t>B</t>
  </si>
  <si>
    <t>L</t>
  </si>
  <si>
    <t>Freq.</t>
  </si>
  <si>
    <t>Safe Alt.</t>
  </si>
  <si>
    <t>Cruis. Alt.</t>
  </si>
  <si>
    <t>TAS</t>
  </si>
  <si>
    <t>Wind</t>
  </si>
  <si>
    <t>rwK</t>
  </si>
  <si>
    <t>luv</t>
  </si>
  <si>
    <t>var</t>
  </si>
  <si>
    <t>mwSK</t>
  </si>
  <si>
    <t>Dist</t>
  </si>
  <si>
    <t>Gesamt</t>
  </si>
  <si>
    <t>Vg</t>
  </si>
  <si>
    <t>Leg</t>
  </si>
  <si>
    <t>Überflugzeit</t>
  </si>
  <si>
    <t>Ww</t>
  </si>
  <si>
    <t>Wv</t>
  </si>
  <si>
    <t>ETO</t>
  </si>
  <si>
    <t>ATO</t>
  </si>
  <si>
    <t>Alternate:</t>
  </si>
  <si>
    <t>Kraftstoffberechnung</t>
  </si>
  <si>
    <t>Masse-Schwerpunkt-Berechnung</t>
  </si>
  <si>
    <t>Verbrauch in l/h:</t>
  </si>
  <si>
    <t>Flugzeit</t>
  </si>
  <si>
    <t>Kraftstoff (l)</t>
  </si>
  <si>
    <t>Masse</t>
  </si>
  <si>
    <t>Hebelarm</t>
  </si>
  <si>
    <t>Moment</t>
  </si>
  <si>
    <t>Start</t>
  </si>
  <si>
    <t>Landung</t>
  </si>
  <si>
    <t>Reiseflug</t>
  </si>
  <si>
    <t>Grundmasse</t>
  </si>
  <si>
    <t>Bahnlänge (lt. AIP):</t>
  </si>
  <si>
    <t>Zuschlag</t>
  </si>
  <si>
    <t>Sitzreihe 1</t>
  </si>
  <si>
    <t>An- und Abflug</t>
  </si>
  <si>
    <t>Sitzreihe 2</t>
  </si>
  <si>
    <t>Ausweichflugplatz</t>
  </si>
  <si>
    <t>Höhenzuschlag</t>
  </si>
  <si>
    <t>Reserve</t>
  </si>
  <si>
    <t>Temperaturzuschlag</t>
  </si>
  <si>
    <t>Mindest-Kraftstoffbedarf</t>
  </si>
  <si>
    <t>Windeinfluß</t>
  </si>
  <si>
    <t>Extra-Kraftstoff</t>
  </si>
  <si>
    <t>Neigungszuschlag</t>
  </si>
  <si>
    <t>Kraftstoff-Vorrat</t>
  </si>
  <si>
    <t>Grasbahnzuschlag</t>
  </si>
  <si>
    <t>Sichere Flugzeit</t>
  </si>
  <si>
    <t>Benötigte Strecke:</t>
  </si>
  <si>
    <t>Name</t>
  </si>
  <si>
    <t>ICAO-Kennung</t>
  </si>
  <si>
    <t>Frequenz</t>
  </si>
  <si>
    <t>Breite</t>
  </si>
  <si>
    <t>Länge</t>
  </si>
  <si>
    <t>Bahnlänge</t>
  </si>
  <si>
    <t>EDPA</t>
  </si>
  <si>
    <t>EDMB</t>
  </si>
  <si>
    <t>Bopfingen</t>
  </si>
  <si>
    <t>EDNQ</t>
  </si>
  <si>
    <t>DKB</t>
  </si>
  <si>
    <t>EDTD</t>
  </si>
  <si>
    <t>EDMQ</t>
  </si>
  <si>
    <t>EDPM</t>
  </si>
  <si>
    <t>Erbach</t>
  </si>
  <si>
    <t>EDNE</t>
  </si>
  <si>
    <t>Gerstetten</t>
  </si>
  <si>
    <t>EDPT</t>
  </si>
  <si>
    <t>Giengen/Brenz</t>
  </si>
  <si>
    <t>EDNG</t>
  </si>
  <si>
    <t>Heubach</t>
  </si>
  <si>
    <t>EDTH</t>
  </si>
  <si>
    <t>EDNK</t>
  </si>
  <si>
    <t>Mengen</t>
  </si>
  <si>
    <t>EDTM</t>
  </si>
  <si>
    <t>MBG</t>
  </si>
  <si>
    <t>Niederstetten</t>
  </si>
  <si>
    <t>ETHN</t>
  </si>
  <si>
    <t>Nördlingen</t>
  </si>
  <si>
    <t>EDNO</t>
  </si>
  <si>
    <t>Rothenburg o.d.T.</t>
  </si>
  <si>
    <t>EDFR</t>
  </si>
  <si>
    <t>Saulgau</t>
  </si>
  <si>
    <t>EDTU</t>
  </si>
  <si>
    <t>EDTY</t>
  </si>
  <si>
    <t>EDTX</t>
  </si>
  <si>
    <t>EDMS</t>
  </si>
  <si>
    <t>SUL</t>
  </si>
  <si>
    <t>TGO</t>
  </si>
  <si>
    <t>Tannheim</t>
  </si>
  <si>
    <t>EDMT</t>
  </si>
  <si>
    <t>Unterschüpf</t>
  </si>
  <si>
    <t>EDGU</t>
  </si>
  <si>
    <t>WLD</t>
  </si>
  <si>
    <t>Muster</t>
  </si>
  <si>
    <t>Verbrauch</t>
  </si>
  <si>
    <t>Hebel</t>
  </si>
  <si>
    <t>Sitzreihe1</t>
  </si>
  <si>
    <t>Sitzreihe2</t>
  </si>
  <si>
    <t>Haupttank</t>
  </si>
  <si>
    <t>Zusatztank</t>
  </si>
  <si>
    <t>Flügeltank</t>
  </si>
  <si>
    <t>Startstrecke</t>
  </si>
  <si>
    <t>Startrollstrecke</t>
  </si>
  <si>
    <t>Landestrecke</t>
  </si>
  <si>
    <t>Landerollstrecke</t>
  </si>
  <si>
    <t>Biberach a.d. Riss</t>
  </si>
  <si>
    <t>48.06.43</t>
  </si>
  <si>
    <t>09.45.50</t>
  </si>
  <si>
    <t>1903´</t>
  </si>
  <si>
    <t>122.750</t>
  </si>
  <si>
    <t>Aachen Merzbrück</t>
  </si>
  <si>
    <t>EDKA</t>
  </si>
  <si>
    <t>122.875</t>
  </si>
  <si>
    <t>50.49.27</t>
  </si>
  <si>
    <t>06.11.13</t>
  </si>
  <si>
    <t>623´</t>
  </si>
  <si>
    <t>Aalen-Heidenheim</t>
  </si>
  <si>
    <t>122.400</t>
  </si>
  <si>
    <t>48.46.44</t>
  </si>
  <si>
    <t>10.15.57</t>
  </si>
  <si>
    <t>1916´</t>
  </si>
  <si>
    <t>Achmer</t>
  </si>
  <si>
    <t>EDXA</t>
  </si>
  <si>
    <t>123.050</t>
  </si>
  <si>
    <t>52.22.44</t>
  </si>
  <si>
    <t>07.54.52</t>
  </si>
  <si>
    <t>177´</t>
  </si>
  <si>
    <t>Ahlhorn</t>
  </si>
  <si>
    <t>ETNA</t>
  </si>
  <si>
    <t>122.100</t>
  </si>
  <si>
    <t>52.53.18</t>
  </si>
  <si>
    <t>08.14.00</t>
  </si>
  <si>
    <t>162´</t>
  </si>
  <si>
    <t>Ahrenlohe</t>
  </si>
  <si>
    <t>EDHO</t>
  </si>
  <si>
    <t>122.600</t>
  </si>
  <si>
    <t>53.42.05</t>
  </si>
  <si>
    <t>09.44.30</t>
  </si>
  <si>
    <t>33´</t>
  </si>
  <si>
    <t>Ailertchen</t>
  </si>
  <si>
    <t>EDGA</t>
  </si>
  <si>
    <t>50.35.40</t>
  </si>
  <si>
    <t>07.56.45</t>
  </si>
  <si>
    <t>1542´</t>
  </si>
  <si>
    <t>Albstadt-Degerfeld</t>
  </si>
  <si>
    <t>EDSA</t>
  </si>
  <si>
    <t>125.100</t>
  </si>
  <si>
    <t>48.14.59</t>
  </si>
  <si>
    <t>09.03.37</t>
  </si>
  <si>
    <t>2872´</t>
  </si>
  <si>
    <t>Alkersleben Wülfershausen</t>
  </si>
  <si>
    <t>EDBA</t>
  </si>
  <si>
    <t>123.000</t>
  </si>
  <si>
    <t>50.50.30</t>
  </si>
  <si>
    <t>11.04.20</t>
  </si>
  <si>
    <t>1145´</t>
  </si>
  <si>
    <t>Allendorf/Eder</t>
  </si>
  <si>
    <t>EDFQ</t>
  </si>
  <si>
    <t>118.175</t>
  </si>
  <si>
    <t>51.02.12</t>
  </si>
  <si>
    <t>08.40.48</t>
  </si>
  <si>
    <t>1161´</t>
  </si>
  <si>
    <t>Altdorf-Wallburg</t>
  </si>
  <si>
    <t>EDSW</t>
  </si>
  <si>
    <t>127.150</t>
  </si>
  <si>
    <t>48.16.15</t>
  </si>
  <si>
    <t>07.50.35</t>
  </si>
  <si>
    <t>625´</t>
  </si>
  <si>
    <t>Altena-Hegenscheid</t>
  </si>
  <si>
    <t>EDKD</t>
  </si>
  <si>
    <t>122.200</t>
  </si>
  <si>
    <t>51.18.51</t>
  </si>
  <si>
    <t>07.42.43</t>
  </si>
  <si>
    <t>1545´</t>
  </si>
  <si>
    <t>Altenburg-Nobitz</t>
  </si>
  <si>
    <t>EDAC</t>
  </si>
  <si>
    <t>119.450</t>
  </si>
  <si>
    <t>50.58.59</t>
  </si>
  <si>
    <t>12.30.29</t>
  </si>
  <si>
    <t>626´</t>
  </si>
  <si>
    <t>Altenstadt</t>
  </si>
  <si>
    <t>ETHA</t>
  </si>
  <si>
    <t>47.50.08</t>
  </si>
  <si>
    <t>10.52.16</t>
  </si>
  <si>
    <t>2425´</t>
  </si>
  <si>
    <t>Ampfing-Waldkraiburg</t>
  </si>
  <si>
    <t>EDNA</t>
  </si>
  <si>
    <t>123.600</t>
  </si>
  <si>
    <t>48.15.50</t>
  </si>
  <si>
    <t>12.24.45</t>
  </si>
  <si>
    <t>1360´</t>
  </si>
  <si>
    <t>Anklam</t>
  </si>
  <si>
    <t>EDCA</t>
  </si>
  <si>
    <t>122.000</t>
  </si>
  <si>
    <t>53.50.00</t>
  </si>
  <si>
    <t>13.40.30</t>
  </si>
  <si>
    <t>18´</t>
  </si>
  <si>
    <t>Ansbach</t>
  </si>
  <si>
    <t>ETEB</t>
  </si>
  <si>
    <t>49.18.30</t>
  </si>
  <si>
    <t>10.38.18</t>
  </si>
  <si>
    <t>1530´</t>
  </si>
  <si>
    <t>Ansbach-Petersdorf</t>
  </si>
  <si>
    <t>EDQF</t>
  </si>
  <si>
    <t>123.650</t>
  </si>
  <si>
    <t>49.21.40</t>
  </si>
  <si>
    <t>10.40.20</t>
  </si>
  <si>
    <t>1370´</t>
  </si>
  <si>
    <t>Anspach-Taunus</t>
  </si>
  <si>
    <t>EDFA</t>
  </si>
  <si>
    <t>121.025</t>
  </si>
  <si>
    <t>50.17.26</t>
  </si>
  <si>
    <t>08.32.12</t>
  </si>
  <si>
    <t>1082´</t>
  </si>
  <si>
    <t>Arnbruck</t>
  </si>
  <si>
    <t>EDYB</t>
  </si>
  <si>
    <t>118.550</t>
  </si>
  <si>
    <t>49.07.34</t>
  </si>
  <si>
    <t>12.59.12</t>
  </si>
  <si>
    <t>1716´</t>
  </si>
  <si>
    <t>Arnsberg</t>
  </si>
  <si>
    <t>EDLA</t>
  </si>
  <si>
    <t>123.025</t>
  </si>
  <si>
    <t>51.29.05</t>
  </si>
  <si>
    <t>07.54.01</t>
  </si>
  <si>
    <t>778´</t>
  </si>
  <si>
    <t>Aschaffenburg</t>
  </si>
  <si>
    <t>EDFC</t>
  </si>
  <si>
    <t>122.675</t>
  </si>
  <si>
    <t>49.56.20</t>
  </si>
  <si>
    <t>09.03.45</t>
  </si>
  <si>
    <t>410´</t>
  </si>
  <si>
    <t>Aschersleben</t>
  </si>
  <si>
    <t>EDCQ</t>
  </si>
  <si>
    <t>123.375</t>
  </si>
  <si>
    <t>51.46.00</t>
  </si>
  <si>
    <t>11.30.00</t>
  </si>
  <si>
    <t>525´</t>
  </si>
  <si>
    <t>Attendorn-Finnentrop</t>
  </si>
  <si>
    <t>EDKU</t>
  </si>
  <si>
    <t>121.400</t>
  </si>
  <si>
    <t>51.08.47</t>
  </si>
  <si>
    <t>07.56.12</t>
  </si>
  <si>
    <t>1040´</t>
  </si>
  <si>
    <t>Auerbach</t>
  </si>
  <si>
    <t>EDOA</t>
  </si>
  <si>
    <t>122.700</t>
  </si>
  <si>
    <t>50.29.53</t>
  </si>
  <si>
    <t>12.22.50</t>
  </si>
  <si>
    <t>1880´</t>
  </si>
  <si>
    <t>Augsburg</t>
  </si>
  <si>
    <t>EDMA</t>
  </si>
  <si>
    <t>124.975</t>
  </si>
  <si>
    <t>48.25.34</t>
  </si>
  <si>
    <t>10.55.59</t>
  </si>
  <si>
    <t>1512´</t>
  </si>
  <si>
    <t>Babenhausen</t>
  </si>
  <si>
    <t>ETEF</t>
  </si>
  <si>
    <t>49.57.00</t>
  </si>
  <si>
    <t>08.58.00</t>
  </si>
  <si>
    <t>436´</t>
  </si>
  <si>
    <t>Backnang-Heiningen</t>
  </si>
  <si>
    <t>EDSH</t>
  </si>
  <si>
    <t>48.55.15</t>
  </si>
  <si>
    <t>09.27.23</t>
  </si>
  <si>
    <t>963´</t>
  </si>
  <si>
    <t>Bad Berka</t>
  </si>
  <si>
    <t>EDOB</t>
  </si>
  <si>
    <t>50.54.18</t>
  </si>
  <si>
    <t>11.15.24</t>
  </si>
  <si>
    <t>1000´</t>
  </si>
  <si>
    <t>Bad Ditzenbach</t>
  </si>
  <si>
    <t>EDPB</t>
  </si>
  <si>
    <t>122.350</t>
  </si>
  <si>
    <t>48.33.46</t>
  </si>
  <si>
    <t>09.43.45</t>
  </si>
  <si>
    <t>2355´</t>
  </si>
  <si>
    <t>Bad Dürkheim</t>
  </si>
  <si>
    <t>EDRF</t>
  </si>
  <si>
    <t>49.28.27</t>
  </si>
  <si>
    <t>08.11.50</t>
  </si>
  <si>
    <t>351´</t>
  </si>
  <si>
    <t>Bad Frankenhausen</t>
  </si>
  <si>
    <t>EDOF</t>
  </si>
  <si>
    <t>51.22.30</t>
  </si>
  <si>
    <t>11.08.35</t>
  </si>
  <si>
    <t>760´</t>
  </si>
  <si>
    <t>Bad Gandersheim</t>
  </si>
  <si>
    <t>EDVA</t>
  </si>
  <si>
    <t>51.51.15</t>
  </si>
  <si>
    <t>10.01.40</t>
  </si>
  <si>
    <t>787´</t>
  </si>
  <si>
    <t>Bad Kissingen</t>
  </si>
  <si>
    <t>EDFK</t>
  </si>
  <si>
    <t>50.12.38</t>
  </si>
  <si>
    <t>10.04.08</t>
  </si>
  <si>
    <t>653´</t>
  </si>
  <si>
    <t>Bad Langensalza</t>
  </si>
  <si>
    <t>EDEB</t>
  </si>
  <si>
    <t>123.500</t>
  </si>
  <si>
    <t>51.07.50</t>
  </si>
  <si>
    <t>10.37.20</t>
  </si>
  <si>
    <t>649´</t>
  </si>
  <si>
    <t>Bad Neuenahr-Ahrweiler</t>
  </si>
  <si>
    <t>EDRA</t>
  </si>
  <si>
    <t>50.33.35</t>
  </si>
  <si>
    <t>07.08.15</t>
  </si>
  <si>
    <t>672´</t>
  </si>
  <si>
    <t>Bad Neustadt/Saale-Grasberg</t>
  </si>
  <si>
    <t>EDFD</t>
  </si>
  <si>
    <t>50.18.20</t>
  </si>
  <si>
    <t>10.13.36</t>
  </si>
  <si>
    <t>997´</t>
  </si>
  <si>
    <t>Bad Pyrmont</t>
  </si>
  <si>
    <t>EDVW</t>
  </si>
  <si>
    <t>132.375</t>
  </si>
  <si>
    <t>51.58.03</t>
  </si>
  <si>
    <t>09.17.35</t>
  </si>
  <si>
    <t>Bad Windsheim</t>
  </si>
  <si>
    <t>EDQB</t>
  </si>
  <si>
    <t>118.275</t>
  </si>
  <si>
    <t>49.30.40</t>
  </si>
  <si>
    <t>10.22.04</t>
  </si>
  <si>
    <t>1220´</t>
  </si>
  <si>
    <t>Bad Wörishofen-Nord</t>
  </si>
  <si>
    <t>EDNH</t>
  </si>
  <si>
    <t>48.01.02</t>
  </si>
  <si>
    <t>10.37.02</t>
  </si>
  <si>
    <t>2034´</t>
  </si>
  <si>
    <t>Baden-Baden/Oos</t>
  </si>
  <si>
    <t>EDTB</t>
  </si>
  <si>
    <t>121.000</t>
  </si>
  <si>
    <t>48.47.34</t>
  </si>
  <si>
    <t>08.11.15</t>
  </si>
  <si>
    <t>405´</t>
  </si>
  <si>
    <t>Ballenstedt</t>
  </si>
  <si>
    <t>EDCB</t>
  </si>
  <si>
    <t>51.44.40</t>
  </si>
  <si>
    <t>11.13.45</t>
  </si>
  <si>
    <t>533´</t>
  </si>
  <si>
    <t>Baltrum</t>
  </si>
  <si>
    <t>EDWZ</t>
  </si>
  <si>
    <t>53.43.37</t>
  </si>
  <si>
    <t>07.22.23</t>
  </si>
  <si>
    <t>6´</t>
  </si>
  <si>
    <t>Bamberg-Breitenau</t>
  </si>
  <si>
    <t>ETEJ</t>
  </si>
  <si>
    <t>120.175</t>
  </si>
  <si>
    <t>49.55.10</t>
  </si>
  <si>
    <t>10.54.55</t>
  </si>
  <si>
    <t>821´</t>
  </si>
  <si>
    <t>Barssel</t>
  </si>
  <si>
    <t>EDXL</t>
  </si>
  <si>
    <t>53.09.59</t>
  </si>
  <si>
    <t>07.47.40</t>
  </si>
  <si>
    <t>10´</t>
  </si>
  <si>
    <t>Barth</t>
  </si>
  <si>
    <t>EDBH</t>
  </si>
  <si>
    <t>118.075</t>
  </si>
  <si>
    <t>54.20.23</t>
  </si>
  <si>
    <t>12.42.42</t>
  </si>
  <si>
    <t>22´</t>
  </si>
  <si>
    <t>Baumholder</t>
  </si>
  <si>
    <t>ETEK</t>
  </si>
  <si>
    <t>49.39.00</t>
  </si>
  <si>
    <t>07.18.00</t>
  </si>
  <si>
    <t>1450´</t>
  </si>
  <si>
    <t>Bautzen</t>
  </si>
  <si>
    <t>EDAB</t>
  </si>
  <si>
    <t>51.11.38</t>
  </si>
  <si>
    <t>14.31.17</t>
  </si>
  <si>
    <t>548´</t>
  </si>
  <si>
    <t>Bayreuth</t>
  </si>
  <si>
    <t>EDQD</t>
  </si>
  <si>
    <t>118.450</t>
  </si>
  <si>
    <t>49.59.08</t>
  </si>
  <si>
    <t>11.38.26</t>
  </si>
  <si>
    <t>1590´</t>
  </si>
  <si>
    <t>Beilngries</t>
  </si>
  <si>
    <t>EDNC</t>
  </si>
  <si>
    <t>118.350</t>
  </si>
  <si>
    <t>49.01.21</t>
  </si>
  <si>
    <t>11.29.10</t>
  </si>
  <si>
    <t>1210´</t>
  </si>
  <si>
    <t>Bergneustadt/A.d.Dümpel</t>
  </si>
  <si>
    <t>EDKF</t>
  </si>
  <si>
    <t>51.03.11</t>
  </si>
  <si>
    <t>07.42.26</t>
  </si>
  <si>
    <t>1601´</t>
  </si>
  <si>
    <t>Berlin-Schönefeld</t>
  </si>
  <si>
    <t>EDDB</t>
  </si>
  <si>
    <t>120.025</t>
  </si>
  <si>
    <t>52.22.48</t>
  </si>
  <si>
    <t>13.31.21</t>
  </si>
  <si>
    <t>154´</t>
  </si>
  <si>
    <t>Berlin-Tegel</t>
  </si>
  <si>
    <t>EDDT</t>
  </si>
  <si>
    <t>124.525</t>
  </si>
  <si>
    <t>52.33.40</t>
  </si>
  <si>
    <t>13.17.22</t>
  </si>
  <si>
    <t>121´</t>
  </si>
  <si>
    <t>Berlin-Tempelhof</t>
  </si>
  <si>
    <t>EDDI</t>
  </si>
  <si>
    <t>119.575</t>
  </si>
  <si>
    <t>52.28.30</t>
  </si>
  <si>
    <t>13.24.12</t>
  </si>
  <si>
    <t>164´</t>
  </si>
  <si>
    <t>Betzdorf-Kirchen</t>
  </si>
  <si>
    <t>EDKI</t>
  </si>
  <si>
    <t>50.49.06</t>
  </si>
  <si>
    <t>07.49.57</t>
  </si>
  <si>
    <t>1116´</t>
  </si>
  <si>
    <t>Bielefeld-Windelsbleiche</t>
  </si>
  <si>
    <t>EDLI</t>
  </si>
  <si>
    <t>51.57.57</t>
  </si>
  <si>
    <t>08.32.47</t>
  </si>
  <si>
    <t>453´</t>
  </si>
  <si>
    <t>Bienenfarm/Nauen</t>
  </si>
  <si>
    <t>EDOI</t>
  </si>
  <si>
    <t>122.850</t>
  </si>
  <si>
    <t>52.39.37</t>
  </si>
  <si>
    <t>12.44.52</t>
  </si>
  <si>
    <t>102´</t>
  </si>
  <si>
    <t>Binningen</t>
  </si>
  <si>
    <t>EDSI</t>
  </si>
  <si>
    <t>130.600</t>
  </si>
  <si>
    <t>47.48.00</t>
  </si>
  <si>
    <t>08.43.17</t>
  </si>
  <si>
    <t>1594´</t>
  </si>
  <si>
    <t>Blaubeuren</t>
  </si>
  <si>
    <t>EDMC</t>
  </si>
  <si>
    <t>48.25.12</t>
  </si>
  <si>
    <t>09.47.56</t>
  </si>
  <si>
    <t>2215´</t>
  </si>
  <si>
    <t>Blomberg-Borkhausen</t>
  </si>
  <si>
    <t>EDVF</t>
  </si>
  <si>
    <t>118.925</t>
  </si>
  <si>
    <t>51.55.10</t>
  </si>
  <si>
    <t>09.06.52</t>
  </si>
  <si>
    <t>512´</t>
  </si>
  <si>
    <t>Blumberg</t>
  </si>
  <si>
    <t>EDSL</t>
  </si>
  <si>
    <t>47.50.45</t>
  </si>
  <si>
    <t>08.34.00</t>
  </si>
  <si>
    <t>2291´</t>
  </si>
  <si>
    <t>Böhlen</t>
  </si>
  <si>
    <t>EDOE</t>
  </si>
  <si>
    <t>51.13.00</t>
  </si>
  <si>
    <t>12.22.10</t>
  </si>
  <si>
    <t>430´</t>
  </si>
  <si>
    <t>Bohmte-Bad Essen</t>
  </si>
  <si>
    <t>EDXD</t>
  </si>
  <si>
    <t>122.500</t>
  </si>
  <si>
    <t>52.21.08</t>
  </si>
  <si>
    <t>08.19.54</t>
  </si>
  <si>
    <t>149´</t>
  </si>
  <si>
    <t>Bonn/Hangelar</t>
  </si>
  <si>
    <t>EDKB</t>
  </si>
  <si>
    <t>119.250</t>
  </si>
  <si>
    <t>50.46.12</t>
  </si>
  <si>
    <t>07.09.53</t>
  </si>
  <si>
    <t>197´</t>
  </si>
  <si>
    <t>48.50.54</t>
  </si>
  <si>
    <t>10.20.02</t>
  </si>
  <si>
    <t>2028´</t>
  </si>
  <si>
    <t>Bordelum</t>
  </si>
  <si>
    <t>EDWA</t>
  </si>
  <si>
    <t>54.37.37</t>
  </si>
  <si>
    <t>08.55.49</t>
  </si>
  <si>
    <t>3´</t>
  </si>
  <si>
    <t>Borken-Hoxfeld</t>
  </si>
  <si>
    <t>EDLY</t>
  </si>
  <si>
    <t>122.925</t>
  </si>
  <si>
    <t>51.51.17</t>
  </si>
  <si>
    <t>06.48.56</t>
  </si>
  <si>
    <t>159´</t>
  </si>
  <si>
    <t>Borkenberge</t>
  </si>
  <si>
    <t>EDLB</t>
  </si>
  <si>
    <t>125.875</t>
  </si>
  <si>
    <t>51.46.48</t>
  </si>
  <si>
    <t>07.17.10</t>
  </si>
  <si>
    <t>158´</t>
  </si>
  <si>
    <t>Borkum</t>
  </si>
  <si>
    <t>EDWR</t>
  </si>
  <si>
    <t>53.35.50</t>
  </si>
  <si>
    <t>06.42.36</t>
  </si>
  <si>
    <t>Bottenhorn</t>
  </si>
  <si>
    <t>EDGT</t>
  </si>
  <si>
    <t>123.825</t>
  </si>
  <si>
    <t>50.47.41</t>
  </si>
  <si>
    <t>08.27.48</t>
  </si>
  <si>
    <t>1657´</t>
  </si>
  <si>
    <t>Braunschweig</t>
  </si>
  <si>
    <t>EDVE</t>
  </si>
  <si>
    <t>119.350</t>
  </si>
  <si>
    <t>52.19.14</t>
  </si>
  <si>
    <t>10.33.27</t>
  </si>
  <si>
    <t>276´</t>
  </si>
  <si>
    <t>Breitscheid</t>
  </si>
  <si>
    <t>EDGB</t>
  </si>
  <si>
    <t>50.40.50</t>
  </si>
  <si>
    <t>08.10.25</t>
  </si>
  <si>
    <t>1833´</t>
  </si>
  <si>
    <t>Bremen</t>
  </si>
  <si>
    <t>EDDW</t>
  </si>
  <si>
    <t>118.500</t>
  </si>
  <si>
    <t>53.02.56</t>
  </si>
  <si>
    <t>08.47.16</t>
  </si>
  <si>
    <t>Bremerhaven/Am Luneort</t>
  </si>
  <si>
    <t>EDWB</t>
  </si>
  <si>
    <t>122.375</t>
  </si>
  <si>
    <t>53.30.18</t>
  </si>
  <si>
    <t>08.34.29</t>
  </si>
  <si>
    <t>Brilon/Hochsauerland</t>
  </si>
  <si>
    <t>EDKO</t>
  </si>
  <si>
    <t>129.375</t>
  </si>
  <si>
    <t>51.24.14</t>
  </si>
  <si>
    <t>08.38.34</t>
  </si>
  <si>
    <t>1494´</t>
  </si>
  <si>
    <t>Bruchsal</t>
  </si>
  <si>
    <t>EDTC</t>
  </si>
  <si>
    <t>128.375</t>
  </si>
  <si>
    <t>49.08.06</t>
  </si>
  <si>
    <t>08.33.49</t>
  </si>
  <si>
    <t>364´</t>
  </si>
  <si>
    <t>Brüggen</t>
  </si>
  <si>
    <t>ETUR</t>
  </si>
  <si>
    <t>51.12.08</t>
  </si>
  <si>
    <t>06.08.23</t>
  </si>
  <si>
    <t>241´</t>
  </si>
  <si>
    <t>Büchel</t>
  </si>
  <si>
    <t>ETSB</t>
  </si>
  <si>
    <t>50.10.30</t>
  </si>
  <si>
    <t>07.03.53</t>
  </si>
  <si>
    <t>1562´</t>
  </si>
  <si>
    <t>Bückeburg</t>
  </si>
  <si>
    <t>ETHB</t>
  </si>
  <si>
    <t>52.16.42</t>
  </si>
  <si>
    <t>09.04.54</t>
  </si>
  <si>
    <t>230´</t>
  </si>
  <si>
    <t>Burg Feuerstein</t>
  </si>
  <si>
    <t>EDQE</t>
  </si>
  <si>
    <t>130.775</t>
  </si>
  <si>
    <t>49.47.42</t>
  </si>
  <si>
    <t>11.08.04</t>
  </si>
  <si>
    <t>1662´</t>
  </si>
  <si>
    <t>Burg</t>
  </si>
  <si>
    <t>EDBG</t>
  </si>
  <si>
    <t>122.050</t>
  </si>
  <si>
    <t>52.14.30</t>
  </si>
  <si>
    <t>11.51.22</t>
  </si>
  <si>
    <t>173´</t>
  </si>
  <si>
    <t>Butzweilerhof</t>
  </si>
  <si>
    <t>ETBB</t>
  </si>
  <si>
    <t>50.59.15</t>
  </si>
  <si>
    <t>06.53.33</t>
  </si>
  <si>
    <t>Celle</t>
  </si>
  <si>
    <t>ETHC</t>
  </si>
  <si>
    <t>52.35.30</t>
  </si>
  <si>
    <t>10.01.18</t>
  </si>
  <si>
    <t>129´</t>
  </si>
  <si>
    <t>Celle-Arloh</t>
  </si>
  <si>
    <t>EDVC</t>
  </si>
  <si>
    <t>52.41.27</t>
  </si>
  <si>
    <t>10.06.33</t>
  </si>
  <si>
    <t>207´</t>
  </si>
  <si>
    <t>Coburg-Brandensteinsebene</t>
  </si>
  <si>
    <t>EDQC</t>
  </si>
  <si>
    <t>134.900</t>
  </si>
  <si>
    <t>50.15.52</t>
  </si>
  <si>
    <t>10.59.47</t>
  </si>
  <si>
    <t>1483´</t>
  </si>
  <si>
    <t>Coburg-Steinrücken</t>
  </si>
  <si>
    <t>EDQY</t>
  </si>
  <si>
    <t>129.800</t>
  </si>
  <si>
    <t>50.13.53</t>
  </si>
  <si>
    <t>10.59.50</t>
  </si>
  <si>
    <t>1184´</t>
  </si>
  <si>
    <t>Cochstedt</t>
  </si>
  <si>
    <t>EDBC</t>
  </si>
  <si>
    <t>51.51.23</t>
  </si>
  <si>
    <t>11.25.13</t>
  </si>
  <si>
    <t>594´</t>
  </si>
  <si>
    <t>Coleman</t>
  </si>
  <si>
    <t>ETOR</t>
  </si>
  <si>
    <t>49.33.48</t>
  </si>
  <si>
    <t>310´</t>
  </si>
  <si>
    <t>Cottbus</t>
  </si>
  <si>
    <t>ETHT</t>
  </si>
  <si>
    <t>51.46.05</t>
  </si>
  <si>
    <t>14.17.45</t>
  </si>
  <si>
    <t>223´</t>
  </si>
  <si>
    <t>Cottbus-Drewitz</t>
  </si>
  <si>
    <t>EDCD</t>
  </si>
  <si>
    <t>51.53.22</t>
  </si>
  <si>
    <t>14.31.54</t>
  </si>
  <si>
    <t>271´</t>
  </si>
  <si>
    <t>Dachau-Gröbenried</t>
  </si>
  <si>
    <t>EDMD</t>
  </si>
  <si>
    <t>118.425</t>
  </si>
  <si>
    <t>48.13.43</t>
  </si>
  <si>
    <t>11.25.23</t>
  </si>
  <si>
    <t>1608´</t>
  </si>
  <si>
    <t>Dahlemer Binz</t>
  </si>
  <si>
    <t>EDKV</t>
  </si>
  <si>
    <t>50.24.25</t>
  </si>
  <si>
    <t>06.31.47</t>
  </si>
  <si>
    <t>1896´</t>
  </si>
  <si>
    <t>Damme</t>
  </si>
  <si>
    <t>EDWC</t>
  </si>
  <si>
    <t>133.300</t>
  </si>
  <si>
    <t>52.29.15</t>
  </si>
  <si>
    <t>08.11.09</t>
  </si>
  <si>
    <t>151´</t>
  </si>
  <si>
    <t>Dedelow</t>
  </si>
  <si>
    <t>EDBD</t>
  </si>
  <si>
    <t>53.21.23</t>
  </si>
  <si>
    <t>13.47.08</t>
  </si>
  <si>
    <t>Deggendorf</t>
  </si>
  <si>
    <t>EDMW</t>
  </si>
  <si>
    <t>122.025</t>
  </si>
  <si>
    <t>48.49.52</t>
  </si>
  <si>
    <t>12.52.53</t>
  </si>
  <si>
    <t>1030´</t>
  </si>
  <si>
    <t>Dessau</t>
  </si>
  <si>
    <t>EDAD</t>
  </si>
  <si>
    <t>51.50.00</t>
  </si>
  <si>
    <t>12.11.30</t>
  </si>
  <si>
    <t>187´</t>
  </si>
  <si>
    <t>Detmold</t>
  </si>
  <si>
    <t>ETUD</t>
  </si>
  <si>
    <t>51.56.21</t>
  </si>
  <si>
    <t>08.54.30</t>
  </si>
  <si>
    <t>636´</t>
  </si>
  <si>
    <t>Diepholz-Dümmerland</t>
  </si>
  <si>
    <t>ETND</t>
  </si>
  <si>
    <t>52.35.06</t>
  </si>
  <si>
    <t>08.20.30</t>
  </si>
  <si>
    <t>127´</t>
  </si>
  <si>
    <t>Dierdorf-Wienau</t>
  </si>
  <si>
    <t>EDRW</t>
  </si>
  <si>
    <t>128.925</t>
  </si>
  <si>
    <t>50.34.03</t>
  </si>
  <si>
    <t>07.39.17</t>
  </si>
  <si>
    <t>951´</t>
  </si>
  <si>
    <t>Dingolfing</t>
  </si>
  <si>
    <t>EDPD</t>
  </si>
  <si>
    <t>48.39.34</t>
  </si>
  <si>
    <t>12.29.54</t>
  </si>
  <si>
    <t>1165´</t>
  </si>
  <si>
    <t>Dinkesbühl-Sinbronn</t>
  </si>
  <si>
    <t>EDND</t>
  </si>
  <si>
    <t>49.03.58</t>
  </si>
  <si>
    <t>10.24.08</t>
  </si>
  <si>
    <t>1598´</t>
  </si>
  <si>
    <t>Dinslaken-Schwarze Heide</t>
  </si>
  <si>
    <t>EDLD</t>
  </si>
  <si>
    <t>51.37.03</t>
  </si>
  <si>
    <t>06.51.50</t>
  </si>
  <si>
    <t>213´</t>
  </si>
  <si>
    <t>Donaueschingen-Villingen</t>
  </si>
  <si>
    <t>124.250</t>
  </si>
  <si>
    <t>47.58.25</t>
  </si>
  <si>
    <t>08.31.20</t>
  </si>
  <si>
    <t>2227´</t>
  </si>
  <si>
    <t>Donauwörth-Genderkingen</t>
  </si>
  <si>
    <t>129.250</t>
  </si>
  <si>
    <t>48.42.14</t>
  </si>
  <si>
    <t>10.51.08</t>
  </si>
  <si>
    <t>1312´</t>
  </si>
  <si>
    <t>Donzdorf-Messelberg</t>
  </si>
  <si>
    <t>48.40.45</t>
  </si>
  <si>
    <t>09.50.41</t>
  </si>
  <si>
    <t>2272´</t>
  </si>
  <si>
    <t>Dortmund-Wickede</t>
  </si>
  <si>
    <t>EDLW</t>
  </si>
  <si>
    <t>134.175</t>
  </si>
  <si>
    <t>51.31.11</t>
  </si>
  <si>
    <t>07.36.47</t>
  </si>
  <si>
    <t>406´</t>
  </si>
  <si>
    <t>Dresden</t>
  </si>
  <si>
    <t>EDDC</t>
  </si>
  <si>
    <t>51.08.00</t>
  </si>
  <si>
    <t>13.46.08</t>
  </si>
  <si>
    <t>731´</t>
  </si>
  <si>
    <t>Düsseldorf</t>
  </si>
  <si>
    <t>EDDL</t>
  </si>
  <si>
    <t>118.300</t>
  </si>
  <si>
    <t>51.16.56</t>
  </si>
  <si>
    <t>06.45.29</t>
  </si>
  <si>
    <t>118´</t>
  </si>
  <si>
    <t>Ebern-Sendelbach</t>
  </si>
  <si>
    <t>EDQR</t>
  </si>
  <si>
    <t>50.02.27</t>
  </si>
  <si>
    <t>10.49.27</t>
  </si>
  <si>
    <t>828´</t>
  </si>
  <si>
    <t>Egelsbach</t>
  </si>
  <si>
    <t>EDFE</t>
  </si>
  <si>
    <t>118.775</t>
  </si>
  <si>
    <t>49.57.43</t>
  </si>
  <si>
    <t>08.38.41</t>
  </si>
  <si>
    <t>384´</t>
  </si>
  <si>
    <t>Eggebek</t>
  </si>
  <si>
    <t>ETME</t>
  </si>
  <si>
    <t>54.37.26</t>
  </si>
  <si>
    <t>09.20.45</t>
  </si>
  <si>
    <t>65´</t>
  </si>
  <si>
    <t>Eggenfelden</t>
  </si>
  <si>
    <t>EDME</t>
  </si>
  <si>
    <t>48.23.46</t>
  </si>
  <si>
    <t>12.43.24</t>
  </si>
  <si>
    <t>1342´</t>
  </si>
  <si>
    <t>Eggersdorf</t>
  </si>
  <si>
    <t>EDCE</t>
  </si>
  <si>
    <t>52.28.45</t>
  </si>
  <si>
    <t>14.05.00</t>
  </si>
  <si>
    <t>220´</t>
  </si>
  <si>
    <t>Eichstätt</t>
  </si>
  <si>
    <t>EDPE</t>
  </si>
  <si>
    <t>48.52.39</t>
  </si>
  <si>
    <t>11.11.00</t>
  </si>
  <si>
    <t>1673´</t>
  </si>
  <si>
    <t>Eisenach/Kindel</t>
  </si>
  <si>
    <t>EDGE</t>
  </si>
  <si>
    <t>125.800</t>
  </si>
  <si>
    <t>50.59.30</t>
  </si>
  <si>
    <t>10.28.55</t>
  </si>
  <si>
    <t>1112´</t>
  </si>
  <si>
    <t>Eisenhüttenstadt</t>
  </si>
  <si>
    <t>EDAE</t>
  </si>
  <si>
    <t>52.11.45</t>
  </si>
  <si>
    <t>14.35.24</t>
  </si>
  <si>
    <t>148´</t>
  </si>
  <si>
    <t>Elz</t>
  </si>
  <si>
    <t>EDFY</t>
  </si>
  <si>
    <t>50.25.41</t>
  </si>
  <si>
    <t>08.00.43</t>
  </si>
  <si>
    <t>673´</t>
  </si>
  <si>
    <t>Emden</t>
  </si>
  <si>
    <t>EDWE</t>
  </si>
  <si>
    <t>53.23.28</t>
  </si>
  <si>
    <t>07.13.32</t>
  </si>
  <si>
    <t>0´</t>
  </si>
  <si>
    <t>48.20.34</t>
  </si>
  <si>
    <t>09.55.04</t>
  </si>
  <si>
    <t>1558´</t>
  </si>
  <si>
    <t>Erding</t>
  </si>
  <si>
    <t>ETSE</t>
  </si>
  <si>
    <t>48.19.24</t>
  </si>
  <si>
    <t>11.57.01</t>
  </si>
  <si>
    <t>1502´</t>
  </si>
  <si>
    <t>Erfurt</t>
  </si>
  <si>
    <t>EDDE</t>
  </si>
  <si>
    <t>121.150</t>
  </si>
  <si>
    <t>50.58.48</t>
  </si>
  <si>
    <t>10.57.29</t>
  </si>
  <si>
    <t>1032´</t>
  </si>
  <si>
    <t>Essen-Mülheim</t>
  </si>
  <si>
    <t>EDLE</t>
  </si>
  <si>
    <t>119.750</t>
  </si>
  <si>
    <t>51.24.08</t>
  </si>
  <si>
    <t>06.56.14</t>
  </si>
  <si>
    <t>407´</t>
  </si>
  <si>
    <t>Fassberg</t>
  </si>
  <si>
    <t>ETHS</t>
  </si>
  <si>
    <t>52.55.18</t>
  </si>
  <si>
    <t>10.11.06</t>
  </si>
  <si>
    <t>245´</t>
  </si>
  <si>
    <t>Fehrbellin</t>
  </si>
  <si>
    <t>EDBF</t>
  </si>
  <si>
    <t>52.47.32</t>
  </si>
  <si>
    <t>12.46.01</t>
  </si>
  <si>
    <t>138´</t>
  </si>
  <si>
    <t>Finow</t>
  </si>
  <si>
    <t>EDAV</t>
  </si>
  <si>
    <t>52.49.43</t>
  </si>
  <si>
    <t>13.41.43</t>
  </si>
  <si>
    <t>115´</t>
  </si>
  <si>
    <t>Finsterwalde</t>
  </si>
  <si>
    <t>EDAS</t>
  </si>
  <si>
    <t>51.38.10</t>
  </si>
  <si>
    <t>13.40.40</t>
  </si>
  <si>
    <t>Flensburg-Schäferhaus</t>
  </si>
  <si>
    <t>EDXF</t>
  </si>
  <si>
    <t>54.46.24</t>
  </si>
  <si>
    <t>09.22.44</t>
  </si>
  <si>
    <t>130´</t>
  </si>
  <si>
    <t>Frankfurt</t>
  </si>
  <si>
    <t>EDDF</t>
  </si>
  <si>
    <t>124.850</t>
  </si>
  <si>
    <t>50.02.04</t>
  </si>
  <si>
    <t>08.34.17</t>
  </si>
  <si>
    <t>328´</t>
  </si>
  <si>
    <t>Freiburg i. Br.</t>
  </si>
  <si>
    <t>EDTF</t>
  </si>
  <si>
    <t>118.250</t>
  </si>
  <si>
    <t>48.01.17</t>
  </si>
  <si>
    <t>07.50.04</t>
  </si>
  <si>
    <t>784´</t>
  </si>
  <si>
    <t>Friedersdorf (x)</t>
  </si>
  <si>
    <t>EDCF</t>
  </si>
  <si>
    <t>52.17.00</t>
  </si>
  <si>
    <t>13.48.20</t>
  </si>
  <si>
    <t>Friedrichshafen</t>
  </si>
  <si>
    <t>EDNY</t>
  </si>
  <si>
    <t>124.350</t>
  </si>
  <si>
    <t>47.40.16</t>
  </si>
  <si>
    <t>09.30.46</t>
  </si>
  <si>
    <t>1348´</t>
  </si>
  <si>
    <t>Fritzlar</t>
  </si>
  <si>
    <t>ETHF</t>
  </si>
  <si>
    <t>51.06.51</t>
  </si>
  <si>
    <t>09.17.09</t>
  </si>
  <si>
    <t>568´</t>
  </si>
  <si>
    <t>Fulda-Jossa</t>
  </si>
  <si>
    <t>EDGF</t>
  </si>
  <si>
    <t>50.28.37</t>
  </si>
  <si>
    <t>09.26.35</t>
  </si>
  <si>
    <t>Fürstenfeldbruck/Obb.</t>
  </si>
  <si>
    <t>ETSF</t>
  </si>
  <si>
    <t>48.12.24</t>
  </si>
  <si>
    <t>11.16.06</t>
  </si>
  <si>
    <t>1699´</t>
  </si>
  <si>
    <t>Fürstenwalde</t>
  </si>
  <si>
    <t>EDAL</t>
  </si>
  <si>
    <t>52.23.20</t>
  </si>
  <si>
    <t>14.05.50</t>
  </si>
  <si>
    <t>184´</t>
  </si>
  <si>
    <t>Fürstenzell</t>
  </si>
  <si>
    <t>EDMF</t>
  </si>
  <si>
    <t>48.30.50</t>
  </si>
  <si>
    <t>13.20.52</t>
  </si>
  <si>
    <t>1345´</t>
  </si>
  <si>
    <t>Ganderkesee Atlas Airfield</t>
  </si>
  <si>
    <t>EDWQ</t>
  </si>
  <si>
    <t>118.625</t>
  </si>
  <si>
    <t>53.02.15</t>
  </si>
  <si>
    <t>08.30.22</t>
  </si>
  <si>
    <t>96´</t>
  </si>
  <si>
    <t>Gardelegen</t>
  </si>
  <si>
    <t>EDOC</t>
  </si>
  <si>
    <t>52.31.45</t>
  </si>
  <si>
    <t>11.21.20</t>
  </si>
  <si>
    <t>Geilenkirchen</t>
  </si>
  <si>
    <t>ETNG</t>
  </si>
  <si>
    <t>50.57.42</t>
  </si>
  <si>
    <t>06.02.34</t>
  </si>
  <si>
    <t>285´</t>
  </si>
  <si>
    <t>Gelnhausen</t>
  </si>
  <si>
    <t>EDFG</t>
  </si>
  <si>
    <t>50.11.54</t>
  </si>
  <si>
    <t>09.10.16</t>
  </si>
  <si>
    <t>413´</t>
  </si>
  <si>
    <t>Gera-Leumnitz</t>
  </si>
  <si>
    <t>EDAJ</t>
  </si>
  <si>
    <t>122.425</t>
  </si>
  <si>
    <t>50.52.55</t>
  </si>
  <si>
    <t>12.08.20</t>
  </si>
  <si>
    <t>1017´</t>
  </si>
  <si>
    <t>48.37.20</t>
  </si>
  <si>
    <t>10.03.44</t>
  </si>
  <si>
    <t>1958´</t>
  </si>
  <si>
    <t>Giebelstadt</t>
  </si>
  <si>
    <t>ETEU</t>
  </si>
  <si>
    <t>49.38.54</t>
  </si>
  <si>
    <t>09.58.00</t>
  </si>
  <si>
    <t>979´</t>
  </si>
  <si>
    <t>48.38.10</t>
  </si>
  <si>
    <t>10.13.00</t>
  </si>
  <si>
    <t>1694´</t>
  </si>
  <si>
    <t>Gießen-Lützellinden</t>
  </si>
  <si>
    <t>EDFL</t>
  </si>
  <si>
    <t>50.32.42</t>
  </si>
  <si>
    <t>08.35.28</t>
  </si>
  <si>
    <t>756´</t>
  </si>
  <si>
    <t>Gießen-Reiskirchen</t>
  </si>
  <si>
    <t>EDGR</t>
  </si>
  <si>
    <t>50.34.05</t>
  </si>
  <si>
    <t>08.52.15</t>
  </si>
  <si>
    <t>702´</t>
  </si>
  <si>
    <t>Görlitz</t>
  </si>
  <si>
    <t>EDBX</t>
  </si>
  <si>
    <t>51.09.40</t>
  </si>
  <si>
    <t>14.57.10</t>
  </si>
  <si>
    <t>Gotha-Ost</t>
  </si>
  <si>
    <t>EDEG</t>
  </si>
  <si>
    <t>50.58.20</t>
  </si>
  <si>
    <t>10.43.50</t>
  </si>
  <si>
    <t>990´</t>
  </si>
  <si>
    <t>Grafenwöhr</t>
  </si>
  <si>
    <t>ETIC</t>
  </si>
  <si>
    <t>49.41.54</t>
  </si>
  <si>
    <t>11.56.30</t>
  </si>
  <si>
    <t>1363´</t>
  </si>
  <si>
    <t>Grefrath-Niershorst</t>
  </si>
  <si>
    <t>EDLF</t>
  </si>
  <si>
    <t>123.625</t>
  </si>
  <si>
    <t>51.20.07</t>
  </si>
  <si>
    <t>06.21.36</t>
  </si>
  <si>
    <t>105´</t>
  </si>
  <si>
    <t>Greiz</t>
  </si>
  <si>
    <t>EDOT</t>
  </si>
  <si>
    <t>50.38.50</t>
  </si>
  <si>
    <t>12.10.20</t>
  </si>
  <si>
    <t>1246´</t>
  </si>
  <si>
    <t>Griesau</t>
  </si>
  <si>
    <t>EDPG</t>
  </si>
  <si>
    <t>48.57.17</t>
  </si>
  <si>
    <t>12.25.22</t>
  </si>
  <si>
    <t>1060´</t>
  </si>
  <si>
    <t>Großrückerswalde</t>
  </si>
  <si>
    <t>EDAG</t>
  </si>
  <si>
    <t>50.38.42</t>
  </si>
  <si>
    <t>13.07.41</t>
  </si>
  <si>
    <t>2198´</t>
  </si>
  <si>
    <t>Grube</t>
  </si>
  <si>
    <t>EDHB</t>
  </si>
  <si>
    <t>54.14.43</t>
  </si>
  <si>
    <t>11.01.29</t>
  </si>
  <si>
    <t>Günzburg-Donauried</t>
  </si>
  <si>
    <t>EDMG</t>
  </si>
  <si>
    <t>118.125</t>
  </si>
  <si>
    <t>48.29.17</t>
  </si>
  <si>
    <t>10.17.05</t>
  </si>
  <si>
    <t>1457´</t>
  </si>
  <si>
    <t>Gunzenhausen-Reutberg</t>
  </si>
  <si>
    <t>EDMH</t>
  </si>
  <si>
    <t>49.06.47</t>
  </si>
  <si>
    <t>10.46.59</t>
  </si>
  <si>
    <t>1591´</t>
  </si>
  <si>
    <t>Güstrow</t>
  </si>
  <si>
    <t>EDCU</t>
  </si>
  <si>
    <t>53.48.24</t>
  </si>
  <si>
    <t>12.13.54</t>
  </si>
  <si>
    <t>46´</t>
  </si>
  <si>
    <t>Gütersloh</t>
  </si>
  <si>
    <t>ETUO</t>
  </si>
  <si>
    <t>130.800</t>
  </si>
  <si>
    <t>51.55.24</t>
  </si>
  <si>
    <t>08.18.24</t>
  </si>
  <si>
    <t>236´</t>
  </si>
  <si>
    <t>Güttin</t>
  </si>
  <si>
    <t>EDCG</t>
  </si>
  <si>
    <t>54.23.08</t>
  </si>
  <si>
    <t>13.19.39</t>
  </si>
  <si>
    <t>69´</t>
  </si>
  <si>
    <t>Hahn</t>
  </si>
  <si>
    <t>EDFH</t>
  </si>
  <si>
    <t>119.650</t>
  </si>
  <si>
    <t>49.56.54</t>
  </si>
  <si>
    <t>07.15.51</t>
  </si>
  <si>
    <t>1633´</t>
  </si>
  <si>
    <t>Halle/Oppin</t>
  </si>
  <si>
    <t>EDAQ</t>
  </si>
  <si>
    <t>124.750</t>
  </si>
  <si>
    <t>51.33.07</t>
  </si>
  <si>
    <t>12.03.10</t>
  </si>
  <si>
    <t>347´</t>
  </si>
  <si>
    <t>Hamburg</t>
  </si>
  <si>
    <t>EDDH</t>
  </si>
  <si>
    <t>121.275</t>
  </si>
  <si>
    <t>53.37.49</t>
  </si>
  <si>
    <t>09.59.18</t>
  </si>
  <si>
    <t>35´</t>
  </si>
  <si>
    <t>Hamburg-Finkenwerder</t>
  </si>
  <si>
    <t>EDHI</t>
  </si>
  <si>
    <t>123.250</t>
  </si>
  <si>
    <t>53.32.07</t>
  </si>
  <si>
    <t>09.50.08</t>
  </si>
  <si>
    <t>15´</t>
  </si>
  <si>
    <t>Hamm-Lippewiesen</t>
  </si>
  <si>
    <t>EDLH</t>
  </si>
  <si>
    <t>122.625</t>
  </si>
  <si>
    <t>51.41.24</t>
  </si>
  <si>
    <t>07.49.03</t>
  </si>
  <si>
    <t>190´</t>
  </si>
  <si>
    <t>Hanau</t>
  </si>
  <si>
    <t>ETID</t>
  </si>
  <si>
    <t>50.10.12</t>
  </si>
  <si>
    <t>08.57.46</t>
  </si>
  <si>
    <t>368´</t>
  </si>
  <si>
    <t>Hannover</t>
  </si>
  <si>
    <t>EDDV</t>
  </si>
  <si>
    <t>52.27.42</t>
  </si>
  <si>
    <t>09.41.05</t>
  </si>
  <si>
    <t>174´</t>
  </si>
  <si>
    <t>Harle</t>
  </si>
  <si>
    <t>EDXP</t>
  </si>
  <si>
    <t>53.42.25</t>
  </si>
  <si>
    <t>07.49.17</t>
  </si>
  <si>
    <t>7´</t>
  </si>
  <si>
    <t>Hartenholm</t>
  </si>
  <si>
    <t>EDHM</t>
  </si>
  <si>
    <t>127.100</t>
  </si>
  <si>
    <t>53.55.00</t>
  </si>
  <si>
    <t>10.02.30</t>
  </si>
  <si>
    <t>108´</t>
  </si>
  <si>
    <t>Hassfurt</t>
  </si>
  <si>
    <t>EDQT</t>
  </si>
  <si>
    <t>119.800</t>
  </si>
  <si>
    <t>50.01.05</t>
  </si>
  <si>
    <t>10.31.46</t>
  </si>
  <si>
    <t>718´</t>
  </si>
  <si>
    <t>Heide-Büsum</t>
  </si>
  <si>
    <t>EDXB</t>
  </si>
  <si>
    <t>54.09.18</t>
  </si>
  <si>
    <t>08.54.10</t>
  </si>
  <si>
    <t>Heidelberg</t>
  </si>
  <si>
    <t>ETIE</t>
  </si>
  <si>
    <t>49.23.37</t>
  </si>
  <si>
    <t>08.39.08</t>
  </si>
  <si>
    <t>357´</t>
  </si>
  <si>
    <t>Helgoland-Düne</t>
  </si>
  <si>
    <t>EDXH</t>
  </si>
  <si>
    <t>122.450</t>
  </si>
  <si>
    <t>54.11.13</t>
  </si>
  <si>
    <t>07.55.00</t>
  </si>
  <si>
    <t>8´</t>
  </si>
  <si>
    <t>Heringsdorf</t>
  </si>
  <si>
    <t>EDAH</t>
  </si>
  <si>
    <t>132.825</t>
  </si>
  <si>
    <t>53.52.49</t>
  </si>
  <si>
    <t>14.09.15</t>
  </si>
  <si>
    <t>71´</t>
  </si>
  <si>
    <t>Herrenteich</t>
  </si>
  <si>
    <t>EDEH</t>
  </si>
  <si>
    <t>132.050</t>
  </si>
  <si>
    <t>49.20.46</t>
  </si>
  <si>
    <t>08.29.19</t>
  </si>
  <si>
    <t>308´</t>
  </si>
  <si>
    <t>Herten-Rheinfelden</t>
  </si>
  <si>
    <t>EDTR</t>
  </si>
  <si>
    <t>47.33.30</t>
  </si>
  <si>
    <t>07.44.30</t>
  </si>
  <si>
    <t>925´</t>
  </si>
  <si>
    <t>Herzogenaurach</t>
  </si>
  <si>
    <t>EDQH</t>
  </si>
  <si>
    <t>49.35.05</t>
  </si>
  <si>
    <t>10.52.30</t>
  </si>
  <si>
    <t>1070´</t>
  </si>
  <si>
    <t>Hettstadt</t>
  </si>
  <si>
    <t>EDGH</t>
  </si>
  <si>
    <t>49.47.55</t>
  </si>
  <si>
    <t>09.50.13</t>
  </si>
  <si>
    <t>1050´</t>
  </si>
  <si>
    <t>Hetzleser Berg</t>
  </si>
  <si>
    <t>EDQX</t>
  </si>
  <si>
    <t>49.38.36</t>
  </si>
  <si>
    <t>11.09.47</t>
  </si>
  <si>
    <t>1749´</t>
  </si>
  <si>
    <t>48.48.12</t>
  </si>
  <si>
    <t>09.55.43</t>
  </si>
  <si>
    <t>1411´</t>
  </si>
  <si>
    <t>Hildesheim</t>
  </si>
  <si>
    <t>EDVM</t>
  </si>
  <si>
    <t>52.10.46</t>
  </si>
  <si>
    <t>09.56.46</t>
  </si>
  <si>
    <t>288´</t>
  </si>
  <si>
    <t>Hirzenhain</t>
  </si>
  <si>
    <t>EDFI</t>
  </si>
  <si>
    <t>118.325</t>
  </si>
  <si>
    <t>50.47.22</t>
  </si>
  <si>
    <t>08.23.37</t>
  </si>
  <si>
    <t>1706´</t>
  </si>
  <si>
    <t>Hockenheim</t>
  </si>
  <si>
    <t>EDFX</t>
  </si>
  <si>
    <t>49.19.35</t>
  </si>
  <si>
    <t>08.31.46</t>
  </si>
  <si>
    <t>315´</t>
  </si>
  <si>
    <t>Hodenhagen</t>
  </si>
  <si>
    <t>EDVH</t>
  </si>
  <si>
    <t>119.000</t>
  </si>
  <si>
    <t>52.45.50</t>
  </si>
  <si>
    <t>09.36.34</t>
  </si>
  <si>
    <t>79´</t>
  </si>
  <si>
    <t>Hof</t>
  </si>
  <si>
    <t>EDQM</t>
  </si>
  <si>
    <t>50.17.24</t>
  </si>
  <si>
    <t>11.51.23</t>
  </si>
  <si>
    <t>1921´</t>
  </si>
  <si>
    <t>Hohenfels</t>
  </si>
  <si>
    <t>ETIH</t>
  </si>
  <si>
    <t>49.13.00</t>
  </si>
  <si>
    <t>11.50.12</t>
  </si>
  <si>
    <t>1455´</t>
  </si>
  <si>
    <t>Hohn</t>
  </si>
  <si>
    <t>ETNH</t>
  </si>
  <si>
    <t>54.18.40</t>
  </si>
  <si>
    <t>09.32.18</t>
  </si>
  <si>
    <t>39´</t>
  </si>
  <si>
    <t>Hölleberg</t>
  </si>
  <si>
    <t>EDVL</t>
  </si>
  <si>
    <t>51.36.45</t>
  </si>
  <si>
    <t>09.23.55</t>
  </si>
  <si>
    <t>837´</t>
  </si>
  <si>
    <t>Holzdorf</t>
  </si>
  <si>
    <t>ETSH</t>
  </si>
  <si>
    <t>51.46.02</t>
  </si>
  <si>
    <t>13.10.01</t>
  </si>
  <si>
    <t>266´</t>
  </si>
  <si>
    <t>Hoppstädten-Weiersbach</t>
  </si>
  <si>
    <t>EDRH</t>
  </si>
  <si>
    <t>120.600</t>
  </si>
  <si>
    <t>49.36.45</t>
  </si>
  <si>
    <t>07.11.09</t>
  </si>
  <si>
    <t>1093´</t>
  </si>
  <si>
    <t>Hopsten</t>
  </si>
  <si>
    <t>ETNP</t>
  </si>
  <si>
    <t>52.20.15</t>
  </si>
  <si>
    <t>07.32.16</t>
  </si>
  <si>
    <t>Höxter-Holzminden</t>
  </si>
  <si>
    <t>EDVI</t>
  </si>
  <si>
    <t>51.48.24</t>
  </si>
  <si>
    <t>09.22.42</t>
  </si>
  <si>
    <t>934´</t>
  </si>
  <si>
    <t>Hünsborn</t>
  </si>
  <si>
    <t>EDKH</t>
  </si>
  <si>
    <t>130.125</t>
  </si>
  <si>
    <t>50.55.49</t>
  </si>
  <si>
    <t>07.54.00</t>
  </si>
  <si>
    <t>1306´</t>
  </si>
  <si>
    <t>Hüttenbusch</t>
  </si>
  <si>
    <t>EDXU</t>
  </si>
  <si>
    <t>53.17.16</t>
  </si>
  <si>
    <t>08.56.54</t>
  </si>
  <si>
    <t>Idar-Oberstein/Göttschied</t>
  </si>
  <si>
    <t>EDRG</t>
  </si>
  <si>
    <t>49.44.02</t>
  </si>
  <si>
    <t>07.20.20</t>
  </si>
  <si>
    <t>1575´</t>
  </si>
  <si>
    <t>Illertissen</t>
  </si>
  <si>
    <t>EDMI</t>
  </si>
  <si>
    <t>125.675</t>
  </si>
  <si>
    <t>48.14.10</t>
  </si>
  <si>
    <t>10.08.20</t>
  </si>
  <si>
    <t>1680´</t>
  </si>
  <si>
    <t>Illesheim</t>
  </si>
  <si>
    <t>ETIK</t>
  </si>
  <si>
    <t>49.28.22</t>
  </si>
  <si>
    <t>10.22.42</t>
  </si>
  <si>
    <t>1078´</t>
  </si>
  <si>
    <t>Ingelfingen-Bühlhof</t>
  </si>
  <si>
    <t>EDGI</t>
  </si>
  <si>
    <t>49.19.20</t>
  </si>
  <si>
    <t>09.39.26</t>
  </si>
  <si>
    <t>1369´</t>
  </si>
  <si>
    <t>Ingolstadt</t>
  </si>
  <si>
    <t>EDPI</t>
  </si>
  <si>
    <t>48.42.59</t>
  </si>
  <si>
    <t>11.32.06</t>
  </si>
  <si>
    <t>1202´</t>
  </si>
  <si>
    <t>Itzehoe</t>
  </si>
  <si>
    <t>ETHI</t>
  </si>
  <si>
    <t>53.59.38</t>
  </si>
  <si>
    <t>09.34.43</t>
  </si>
  <si>
    <t>82´</t>
  </si>
  <si>
    <t>Jena-Schöngleina</t>
  </si>
  <si>
    <t>EDBJ</t>
  </si>
  <si>
    <t>50.54.55</t>
  </si>
  <si>
    <t>11.42.50</t>
  </si>
  <si>
    <t>1247´</t>
  </si>
  <si>
    <t>Jesenwang</t>
  </si>
  <si>
    <t>EDMJ</t>
  </si>
  <si>
    <t>48.10.28</t>
  </si>
  <si>
    <t>11.07.30</t>
  </si>
  <si>
    <t>1862´</t>
  </si>
  <si>
    <t>Jever</t>
  </si>
  <si>
    <t>ETNJ</t>
  </si>
  <si>
    <t>53.31.57</t>
  </si>
  <si>
    <t>07.53.21</t>
  </si>
  <si>
    <t>24´</t>
  </si>
  <si>
    <t>Juist</t>
  </si>
  <si>
    <t>EDWJ</t>
  </si>
  <si>
    <t>120.500</t>
  </si>
  <si>
    <t>53.40.56</t>
  </si>
  <si>
    <t>07.03.31</t>
  </si>
  <si>
    <t>Kamenz</t>
  </si>
  <si>
    <t>EDCM</t>
  </si>
  <si>
    <t>51.17.50</t>
  </si>
  <si>
    <t>14.07.46</t>
  </si>
  <si>
    <t>495´</t>
  </si>
  <si>
    <t>Kamp Lintfort</t>
  </si>
  <si>
    <t>EDLC</t>
  </si>
  <si>
    <t>51.31.49</t>
  </si>
  <si>
    <t>06.32.13</t>
  </si>
  <si>
    <t>89´</t>
  </si>
  <si>
    <t>Karlshöfen</t>
  </si>
  <si>
    <t>EDWK</t>
  </si>
  <si>
    <t>53.20.03</t>
  </si>
  <si>
    <t>09.01.44</t>
  </si>
  <si>
    <t>20´</t>
  </si>
  <si>
    <t>Karsruhe/Baden-Baden</t>
  </si>
  <si>
    <t>EDSB</t>
  </si>
  <si>
    <t>129.000</t>
  </si>
  <si>
    <t>48.46.42</t>
  </si>
  <si>
    <t>Karlsruhe-Forchheim</t>
  </si>
  <si>
    <t>EDTK</t>
  </si>
  <si>
    <t>125.700</t>
  </si>
  <si>
    <t>48.58.47</t>
  </si>
  <si>
    <t>08.19.52</t>
  </si>
  <si>
    <t>380´</t>
  </si>
  <si>
    <t>Kassel-Calden</t>
  </si>
  <si>
    <t>EDVK</t>
  </si>
  <si>
    <t>118.100</t>
  </si>
  <si>
    <t>51.24.24</t>
  </si>
  <si>
    <t>09.22.27</t>
  </si>
  <si>
    <t>907´</t>
  </si>
  <si>
    <t>Kehl-Sundheim</t>
  </si>
  <si>
    <t>EDSK</t>
  </si>
  <si>
    <t>48.33.31</t>
  </si>
  <si>
    <t>07.51.01</t>
  </si>
  <si>
    <t>452´</t>
  </si>
  <si>
    <t>Kempten-Durach</t>
  </si>
  <si>
    <t>EDMK</t>
  </si>
  <si>
    <t>47.41.37</t>
  </si>
  <si>
    <t>10.20.22</t>
  </si>
  <si>
    <t>2326´</t>
  </si>
  <si>
    <t>Kiel-Holtenau</t>
  </si>
  <si>
    <t>EDHK</t>
  </si>
  <si>
    <t>119.975</t>
  </si>
  <si>
    <t>54.22.52</t>
  </si>
  <si>
    <t>10.08.47</t>
  </si>
  <si>
    <t>101´</t>
  </si>
  <si>
    <t>Kirchdorf/Inn</t>
  </si>
  <si>
    <t>48.14.22</t>
  </si>
  <si>
    <t>12.58.42</t>
  </si>
  <si>
    <t>1138´</t>
  </si>
  <si>
    <t>Kitzingen</t>
  </si>
  <si>
    <t>ETIN</t>
  </si>
  <si>
    <t>49.44.39</t>
  </si>
  <si>
    <t>10.12.13</t>
  </si>
  <si>
    <t>656´</t>
  </si>
  <si>
    <t>Klein Mühlingen</t>
  </si>
  <si>
    <t>EDOM</t>
  </si>
  <si>
    <t>51.56.45</t>
  </si>
  <si>
    <t>11.46.52</t>
  </si>
  <si>
    <t>171´</t>
  </si>
  <si>
    <t xml:space="preserve">Klietz/Scharlibbe  </t>
  </si>
  <si>
    <t>EDCL</t>
  </si>
  <si>
    <t>52.42.54</t>
  </si>
  <si>
    <t>12.47.42</t>
  </si>
  <si>
    <t>95´</t>
  </si>
  <si>
    <t>Klix-Bautzen</t>
  </si>
  <si>
    <t>EDCI</t>
  </si>
  <si>
    <t>128.075</t>
  </si>
  <si>
    <t>51.16.30</t>
  </si>
  <si>
    <t>14.30.30</t>
  </si>
  <si>
    <t>486´</t>
  </si>
  <si>
    <t>Koblenz-Winningen</t>
  </si>
  <si>
    <t>EDRK</t>
  </si>
  <si>
    <t>122.650</t>
  </si>
  <si>
    <t>50.19.32</t>
  </si>
  <si>
    <t>07.31.42</t>
  </si>
  <si>
    <t>640´</t>
  </si>
  <si>
    <t>Köln/Bonn</t>
  </si>
  <si>
    <t>EDDK</t>
  </si>
  <si>
    <t>50.52.02</t>
  </si>
  <si>
    <t>07.08.37</t>
  </si>
  <si>
    <t>253´</t>
  </si>
  <si>
    <t>Konstanz</t>
  </si>
  <si>
    <t>EDTZ</t>
  </si>
  <si>
    <t>119.900</t>
  </si>
  <si>
    <t>47.40.58</t>
  </si>
  <si>
    <t>09.08.18</t>
  </si>
  <si>
    <t>1302´</t>
  </si>
  <si>
    <t>Korbach</t>
  </si>
  <si>
    <t>EDGK</t>
  </si>
  <si>
    <t>51.15.19</t>
  </si>
  <si>
    <t>08.52.38</t>
  </si>
  <si>
    <t>1280´</t>
  </si>
  <si>
    <t>Köthen</t>
  </si>
  <si>
    <t>EDCK</t>
  </si>
  <si>
    <t>51.43.26</t>
  </si>
  <si>
    <t>11.56.55</t>
  </si>
  <si>
    <t>304´</t>
  </si>
  <si>
    <t>Krefeld-Egelsberg</t>
  </si>
  <si>
    <t>EDLK</t>
  </si>
  <si>
    <t>51.23.15</t>
  </si>
  <si>
    <t>06.35.09</t>
  </si>
  <si>
    <t>141´</t>
  </si>
  <si>
    <t>Kührstedt-Bederkesa</t>
  </si>
  <si>
    <t>EDXZ</t>
  </si>
  <si>
    <t>53.34.09</t>
  </si>
  <si>
    <t>08.47.30</t>
  </si>
  <si>
    <t>26´</t>
  </si>
  <si>
    <t>Kulmbach</t>
  </si>
  <si>
    <t>EDQK</t>
  </si>
  <si>
    <t>118.525</t>
  </si>
  <si>
    <t>50.08.10</t>
  </si>
  <si>
    <t>11.27.36</t>
  </si>
  <si>
    <t>1660´</t>
  </si>
  <si>
    <t>Kyritz</t>
  </si>
  <si>
    <t>EDBK</t>
  </si>
  <si>
    <t>122.900</t>
  </si>
  <si>
    <t>52.55.15</t>
  </si>
  <si>
    <t>12.25.40</t>
  </si>
  <si>
    <t>Laage</t>
  </si>
  <si>
    <t>EDOR</t>
  </si>
  <si>
    <t>124.000</t>
  </si>
  <si>
    <t>53.55.07</t>
  </si>
  <si>
    <t>12.16.49</t>
  </si>
  <si>
    <t>Laarbruch</t>
  </si>
  <si>
    <t>ETUL</t>
  </si>
  <si>
    <t>51.36.18</t>
  </si>
  <si>
    <t>06.08.52</t>
  </si>
  <si>
    <t>106´</t>
  </si>
  <si>
    <t>Lachen-Speyerdorf</t>
  </si>
  <si>
    <t>EDRL</t>
  </si>
  <si>
    <t>49.19.51</t>
  </si>
  <si>
    <t>08.12.19</t>
  </si>
  <si>
    <t>394´</t>
  </si>
  <si>
    <t>Lager Hammelburg</t>
  </si>
  <si>
    <t>EDFJ</t>
  </si>
  <si>
    <t>50.05.59</t>
  </si>
  <si>
    <t>09.53.05</t>
  </si>
  <si>
    <t>1115´</t>
  </si>
  <si>
    <t>Lahr</t>
  </si>
  <si>
    <t>EDTL</t>
  </si>
  <si>
    <t>48.22.09</t>
  </si>
  <si>
    <t>07.49.40</t>
  </si>
  <si>
    <t>508´</t>
  </si>
  <si>
    <t>Laichingen</t>
  </si>
  <si>
    <t>EDPJ</t>
  </si>
  <si>
    <t>127.700</t>
  </si>
  <si>
    <t>48.29.51</t>
  </si>
  <si>
    <t>09.38.25</t>
  </si>
  <si>
    <t>2434´</t>
  </si>
  <si>
    <t>Landsberg/Lech</t>
  </si>
  <si>
    <t>ETSA</t>
  </si>
  <si>
    <t>48.04.17</t>
  </si>
  <si>
    <t>10.54.26</t>
  </si>
  <si>
    <t>2044´</t>
  </si>
  <si>
    <t>Landshut</t>
  </si>
  <si>
    <t>EDML</t>
  </si>
  <si>
    <t>48.30.46</t>
  </si>
  <si>
    <t>12.02.06</t>
  </si>
  <si>
    <t>Langenlonsheim</t>
  </si>
  <si>
    <t>EDEL</t>
  </si>
  <si>
    <t>49.54.30</t>
  </si>
  <si>
    <t>07.54.20</t>
  </si>
  <si>
    <t>295´</t>
  </si>
  <si>
    <t>Langeoog</t>
  </si>
  <si>
    <t>EDWL</t>
  </si>
  <si>
    <t>53.44.40</t>
  </si>
  <si>
    <t>07.29.58</t>
  </si>
  <si>
    <t>Langhennersdorf</t>
  </si>
  <si>
    <t>EDOH</t>
  </si>
  <si>
    <t>50.56.55</t>
  </si>
  <si>
    <t>13.15.48</t>
  </si>
  <si>
    <t>1266´</t>
  </si>
  <si>
    <t>Laucha</t>
  </si>
  <si>
    <t>EDBL</t>
  </si>
  <si>
    <t>122.475</t>
  </si>
  <si>
    <t>51.14.45</t>
  </si>
  <si>
    <t>11.41.35</t>
  </si>
  <si>
    <t>738´</t>
  </si>
  <si>
    <t>Lauenbrück</t>
  </si>
  <si>
    <t>EDHU</t>
  </si>
  <si>
    <t>53.12.26</t>
  </si>
  <si>
    <t>09.34.26</t>
  </si>
  <si>
    <t>98´</t>
  </si>
  <si>
    <t>Lauf-Lillinghof</t>
  </si>
  <si>
    <t>EDQI</t>
  </si>
  <si>
    <t>49.36.21</t>
  </si>
  <si>
    <t>11.17.07</t>
  </si>
  <si>
    <t>1788´</t>
  </si>
  <si>
    <t>Laupheim</t>
  </si>
  <si>
    <t>EDHL</t>
  </si>
  <si>
    <t>48.13.12</t>
  </si>
  <si>
    <t>09.54.37</t>
  </si>
  <si>
    <t>1766´</t>
  </si>
  <si>
    <t>Lauterbach</t>
  </si>
  <si>
    <t>EDFT</t>
  </si>
  <si>
    <t>122.175</t>
  </si>
  <si>
    <t>50.41.04</t>
  </si>
  <si>
    <t>09.24.41</t>
  </si>
  <si>
    <t>1188´</t>
  </si>
  <si>
    <t>Lechfeld</t>
  </si>
  <si>
    <t>ETSL</t>
  </si>
  <si>
    <t>48.11.11</t>
  </si>
  <si>
    <t>10.51.45</t>
  </si>
  <si>
    <t>1821´</t>
  </si>
  <si>
    <t>Leer-Papenburg</t>
  </si>
  <si>
    <t>EDWF</t>
  </si>
  <si>
    <t>53.16.25</t>
  </si>
  <si>
    <t>07.26.38</t>
  </si>
  <si>
    <t>Leipzig/Halle</t>
  </si>
  <si>
    <t>EDDP</t>
  </si>
  <si>
    <t>121.100</t>
  </si>
  <si>
    <t>51.24.59</t>
  </si>
  <si>
    <t>12.13.43</t>
  </si>
  <si>
    <t>463´</t>
  </si>
  <si>
    <t>Lemwerder</t>
  </si>
  <si>
    <t>EDWD</t>
  </si>
  <si>
    <t>53.08.41</t>
  </si>
  <si>
    <t>08.37.28</t>
  </si>
  <si>
    <t>Leutkirch-Unterzeil</t>
  </si>
  <si>
    <t>EDNL</t>
  </si>
  <si>
    <t>47.51.35</t>
  </si>
  <si>
    <t>10.00.56</t>
  </si>
  <si>
    <t>2096´</t>
  </si>
  <si>
    <t>Leverkusen</t>
  </si>
  <si>
    <t>EDKL</t>
  </si>
  <si>
    <t>51.01.00</t>
  </si>
  <si>
    <t>07.00.25</t>
  </si>
  <si>
    <t>157´</t>
  </si>
  <si>
    <t>Lichtenfels</t>
  </si>
  <si>
    <t>EDQL</t>
  </si>
  <si>
    <t>50.08.58</t>
  </si>
  <si>
    <t>11.02.55</t>
  </si>
  <si>
    <t>853´</t>
  </si>
  <si>
    <t>Linkenheim</t>
  </si>
  <si>
    <t>EDRI</t>
  </si>
  <si>
    <t>49.08.32</t>
  </si>
  <si>
    <t>08.23.44</t>
  </si>
  <si>
    <t>325´</t>
  </si>
  <si>
    <t>Lübeck-Blankensee</t>
  </si>
  <si>
    <t>128.700</t>
  </si>
  <si>
    <t>53.48.25</t>
  </si>
  <si>
    <t>10.43.14</t>
  </si>
  <si>
    <t>52´</t>
  </si>
  <si>
    <t>Lüchow-Rehbeck</t>
  </si>
  <si>
    <t>EDHC</t>
  </si>
  <si>
    <t>53.01.00</t>
  </si>
  <si>
    <t>11.08.44</t>
  </si>
  <si>
    <t>50´</t>
  </si>
  <si>
    <t>Lüsse</t>
  </si>
  <si>
    <t>EDOJ</t>
  </si>
  <si>
    <t>129.975</t>
  </si>
  <si>
    <t>52.08.35</t>
  </si>
  <si>
    <t>12.39.50</t>
  </si>
  <si>
    <t>215´</t>
  </si>
  <si>
    <t>Magdeburg</t>
  </si>
  <si>
    <t>EDBM</t>
  </si>
  <si>
    <t>52.04.40</t>
  </si>
  <si>
    <t>11.37.30</t>
  </si>
  <si>
    <t>Mainbullau</t>
  </si>
  <si>
    <t>EDFU</t>
  </si>
  <si>
    <t>49.41.46</t>
  </si>
  <si>
    <t>09.10.59</t>
  </si>
  <si>
    <t>1478´</t>
  </si>
  <si>
    <t>Mainz-Finthen</t>
  </si>
  <si>
    <t>EDFZ</t>
  </si>
  <si>
    <t>49.58.11</t>
  </si>
  <si>
    <t>08.08.56</t>
  </si>
  <si>
    <t>751´</t>
  </si>
  <si>
    <t>Mannheim-Neuostheim</t>
  </si>
  <si>
    <t>EDFM</t>
  </si>
  <si>
    <t>122.150</t>
  </si>
  <si>
    <t>49.28.25</t>
  </si>
  <si>
    <t>08.31.00</t>
  </si>
  <si>
    <t>309´</t>
  </si>
  <si>
    <t>Marburg-Schönstadt</t>
  </si>
  <si>
    <t>EDFN</t>
  </si>
  <si>
    <t>50.52.30</t>
  </si>
  <si>
    <t>08.48.53</t>
  </si>
  <si>
    <t>833´</t>
  </si>
  <si>
    <t>Marl-Loemühle</t>
  </si>
  <si>
    <t>EDLM</t>
  </si>
  <si>
    <t>51.38.55</t>
  </si>
  <si>
    <t>07.09.52</t>
  </si>
  <si>
    <t>231´</t>
  </si>
  <si>
    <t>Meinerzhagen</t>
  </si>
  <si>
    <t>EDKZ</t>
  </si>
  <si>
    <t>51.06.03</t>
  </si>
  <si>
    <t>07.35.59</t>
  </si>
  <si>
    <t>1548´</t>
  </si>
  <si>
    <t>Melle-Grönegau</t>
  </si>
  <si>
    <t>EDXG</t>
  </si>
  <si>
    <t>52.12.08</t>
  </si>
  <si>
    <t>08.22.43</t>
  </si>
  <si>
    <t>Memmingen</t>
  </si>
  <si>
    <t>ETSM</t>
  </si>
  <si>
    <t>47.59.23</t>
  </si>
  <si>
    <t>10.14.26</t>
  </si>
  <si>
    <t>Mendig</t>
  </si>
  <si>
    <t>ETHM</t>
  </si>
  <si>
    <t>50.22.00</t>
  </si>
  <si>
    <t>07.18.54</t>
  </si>
  <si>
    <t>604´</t>
  </si>
  <si>
    <t>48.03.17</t>
  </si>
  <si>
    <t>09.22.26</t>
  </si>
  <si>
    <t>1814´</t>
  </si>
  <si>
    <t>Mengeringhausen</t>
  </si>
  <si>
    <t>EDVG</t>
  </si>
  <si>
    <t>51.22.40</t>
  </si>
  <si>
    <t>08.58.56</t>
  </si>
  <si>
    <t>1190´</t>
  </si>
  <si>
    <t>Meppen</t>
  </si>
  <si>
    <t>ETWM</t>
  </si>
  <si>
    <t>52.43.24</t>
  </si>
  <si>
    <t>07.19.42</t>
  </si>
  <si>
    <t>68´</t>
  </si>
  <si>
    <t>Meschede-Schüren</t>
  </si>
  <si>
    <t>EDKM</t>
  </si>
  <si>
    <t>51.18.13</t>
  </si>
  <si>
    <t>08.14.18</t>
  </si>
  <si>
    <t>1423´</t>
  </si>
  <si>
    <t>Michelstadt/Odw.</t>
  </si>
  <si>
    <t>EDFO</t>
  </si>
  <si>
    <t>49.40.45</t>
  </si>
  <si>
    <t>08.58.30</t>
  </si>
  <si>
    <t>1140´</t>
  </si>
  <si>
    <t>Mindelheim-Mattsies</t>
  </si>
  <si>
    <t>EDMN</t>
  </si>
  <si>
    <t>122.975</t>
  </si>
  <si>
    <t>48.06.35</t>
  </si>
  <si>
    <t>10.31.32</t>
  </si>
  <si>
    <t>1856´</t>
  </si>
  <si>
    <t>Mönchengladbach</t>
  </si>
  <si>
    <t>EDLN</t>
  </si>
  <si>
    <t>51.13.54</t>
  </si>
  <si>
    <t>06.30.19</t>
  </si>
  <si>
    <t>123´</t>
  </si>
  <si>
    <t>Mosbach-Lohrbach</t>
  </si>
  <si>
    <t>EDGM</t>
  </si>
  <si>
    <t>49.24.00</t>
  </si>
  <si>
    <t>09.07.30</t>
  </si>
  <si>
    <t>1083´</t>
  </si>
  <si>
    <t>Mosenberg</t>
  </si>
  <si>
    <t>EDEM</t>
  </si>
  <si>
    <t>51.03.51</t>
  </si>
  <si>
    <t>09.25.23</t>
  </si>
  <si>
    <t>1298´</t>
  </si>
  <si>
    <t>Mühldorf</t>
  </si>
  <si>
    <t>EDMY</t>
  </si>
  <si>
    <t>119.775</t>
  </si>
  <si>
    <t>48.16.48</t>
  </si>
  <si>
    <t>12.30.22</t>
  </si>
  <si>
    <t>1325´</t>
  </si>
  <si>
    <t>Mühlhausen</t>
  </si>
  <si>
    <t>EDEQ</t>
  </si>
  <si>
    <t>51.12.34</t>
  </si>
  <si>
    <t>10.33.00</t>
  </si>
  <si>
    <t>814´</t>
  </si>
  <si>
    <t>München</t>
  </si>
  <si>
    <t>EDDM</t>
  </si>
  <si>
    <t>48.21.17</t>
  </si>
  <si>
    <t>11.47.15</t>
  </si>
  <si>
    <t>1486´</t>
  </si>
  <si>
    <t>Münster-Osnabrück</t>
  </si>
  <si>
    <t>EDDG</t>
  </si>
  <si>
    <t>52.08.10</t>
  </si>
  <si>
    <t>07.41.08</t>
  </si>
  <si>
    <t>Münster-Telgte</t>
  </si>
  <si>
    <t>EDLT</t>
  </si>
  <si>
    <t>51.56.41</t>
  </si>
  <si>
    <t>07.46.22</t>
  </si>
  <si>
    <t>Nabern/Teck</t>
  </si>
  <si>
    <t>EDTN</t>
  </si>
  <si>
    <t>118.375</t>
  </si>
  <si>
    <t>48.36.49</t>
  </si>
  <si>
    <t>09.28.42</t>
  </si>
  <si>
    <t>1191´</t>
  </si>
  <si>
    <t>Nannhausen</t>
  </si>
  <si>
    <t>EDRN</t>
  </si>
  <si>
    <t>49.58.16</t>
  </si>
  <si>
    <t>07.28.48</t>
  </si>
  <si>
    <t>1214´</t>
  </si>
  <si>
    <t>Nardt</t>
  </si>
  <si>
    <t>EDAT</t>
  </si>
  <si>
    <t>51.27.05</t>
  </si>
  <si>
    <t>14.12.05</t>
  </si>
  <si>
    <t>Nauen</t>
  </si>
  <si>
    <t>EDCN</t>
  </si>
  <si>
    <t>52.37.35</t>
  </si>
  <si>
    <t>12.54.44</t>
  </si>
  <si>
    <t>110´</t>
  </si>
  <si>
    <t>Neubiberg</t>
  </si>
  <si>
    <t>EDPN</t>
  </si>
  <si>
    <t>48.04.25</t>
  </si>
  <si>
    <t>11.38.17</t>
  </si>
  <si>
    <t>1811´</t>
  </si>
  <si>
    <t>Neubrandenburg</t>
  </si>
  <si>
    <t>EDBN</t>
  </si>
  <si>
    <t>119.175</t>
  </si>
  <si>
    <t>53.36.09</t>
  </si>
  <si>
    <t>13.18.28</t>
  </si>
  <si>
    <t>228´</t>
  </si>
  <si>
    <t>Neuburg-Egweil</t>
  </si>
  <si>
    <t>EDNJ</t>
  </si>
  <si>
    <t>48.47.00</t>
  </si>
  <si>
    <t>11.13.20</t>
  </si>
  <si>
    <t>Neuburg-Zell</t>
  </si>
  <si>
    <t>ETSN</t>
  </si>
  <si>
    <t>48.42.43</t>
  </si>
  <si>
    <t>11.12.46</t>
  </si>
  <si>
    <t>Neuhausen</t>
  </si>
  <si>
    <t>EDAP</t>
  </si>
  <si>
    <t>51.41.10</t>
  </si>
  <si>
    <t>14.25.30</t>
  </si>
  <si>
    <t>279´</t>
  </si>
  <si>
    <t>Neumagen-Dhron</t>
  </si>
  <si>
    <t>EDRD</t>
  </si>
  <si>
    <t>49.50.38</t>
  </si>
  <si>
    <t>06.55.01</t>
  </si>
  <si>
    <t>879´</t>
  </si>
  <si>
    <t>Neumarkt/Opf.</t>
  </si>
  <si>
    <t>EDPO</t>
  </si>
  <si>
    <t>49.17.08</t>
  </si>
  <si>
    <t>11.26.41</t>
  </si>
  <si>
    <t>1394´</t>
  </si>
  <si>
    <t>Neumünster</t>
  </si>
  <si>
    <t>EDHN</t>
  </si>
  <si>
    <t>54.04.49</t>
  </si>
  <si>
    <t>09.56.30</t>
  </si>
  <si>
    <t>72´</t>
  </si>
  <si>
    <t>Neustadt/Aisch</t>
  </si>
  <si>
    <t>EDQN</t>
  </si>
  <si>
    <t>49.35.40</t>
  </si>
  <si>
    <t>10.34.49</t>
  </si>
  <si>
    <t>Neustadt-Glewe</t>
  </si>
  <si>
    <t>EDAN</t>
  </si>
  <si>
    <t>53.21.45</t>
  </si>
  <si>
    <t>11.37.00</t>
  </si>
  <si>
    <t>49.23.30</t>
  </si>
  <si>
    <t>09.57.29</t>
  </si>
  <si>
    <t>1536´</t>
  </si>
  <si>
    <t>Nienburg-Holzbalge</t>
  </si>
  <si>
    <t>EDXI</t>
  </si>
  <si>
    <t>52.42.40</t>
  </si>
  <si>
    <t>09.09.49</t>
  </si>
  <si>
    <t>Nittenau-Bruck/Opf.</t>
  </si>
  <si>
    <t>EDNM</t>
  </si>
  <si>
    <t>49.13.25</t>
  </si>
  <si>
    <t>12.17.53</t>
  </si>
  <si>
    <t>Norden-Norddeich</t>
  </si>
  <si>
    <t>EDWS</t>
  </si>
  <si>
    <t>53.38.05</t>
  </si>
  <si>
    <t>07.11.25</t>
  </si>
  <si>
    <t>Nordenbeck</t>
  </si>
  <si>
    <t>EDGN</t>
  </si>
  <si>
    <t>51.14.12</t>
  </si>
  <si>
    <t>08.49.12</t>
  </si>
  <si>
    <t>1453´</t>
  </si>
  <si>
    <t>Norderney</t>
  </si>
  <si>
    <t>EDWY</t>
  </si>
  <si>
    <t>53.42.31</t>
  </si>
  <si>
    <t>07.13.46</t>
  </si>
  <si>
    <t>Nordhausen</t>
  </si>
  <si>
    <t>EDAO</t>
  </si>
  <si>
    <t>51.29.40</t>
  </si>
  <si>
    <t>10.50.05</t>
  </si>
  <si>
    <t>689´</t>
  </si>
  <si>
    <t>Nordholz</t>
  </si>
  <si>
    <t>ETMN</t>
  </si>
  <si>
    <t>53.46.00</t>
  </si>
  <si>
    <t>08.39.31</t>
  </si>
  <si>
    <t>70´</t>
  </si>
  <si>
    <t>Nordholz-Spieka</t>
  </si>
  <si>
    <t>EDXN</t>
  </si>
  <si>
    <t>53.46.07</t>
  </si>
  <si>
    <t>Nordhorn-Lingen</t>
  </si>
  <si>
    <t>EDWN</t>
  </si>
  <si>
    <t>52.27.33</t>
  </si>
  <si>
    <t>87´</t>
  </si>
  <si>
    <t>133.075</t>
  </si>
  <si>
    <t>48.52.21</t>
  </si>
  <si>
    <t>10.30.19</t>
  </si>
  <si>
    <t>1384´</t>
  </si>
  <si>
    <t>Northeim</t>
  </si>
  <si>
    <t>EDVN</t>
  </si>
  <si>
    <t>118.700</t>
  </si>
  <si>
    <t>51.42.29</t>
  </si>
  <si>
    <t>10.02.25</t>
  </si>
  <si>
    <t>404´</t>
  </si>
  <si>
    <t>Nörvenich</t>
  </si>
  <si>
    <t>ETNN</t>
  </si>
  <si>
    <t>50.49.42</t>
  </si>
  <si>
    <t>06.40.07</t>
  </si>
  <si>
    <t>386´</t>
  </si>
  <si>
    <t>Nürnberg</t>
  </si>
  <si>
    <t>EDDN</t>
  </si>
  <si>
    <t>49.29.59</t>
  </si>
  <si>
    <t>11.04.45</t>
  </si>
  <si>
    <t>Ober-Mörlen</t>
  </si>
  <si>
    <t>EDFP</t>
  </si>
  <si>
    <t>50.21.47</t>
  </si>
  <si>
    <t>08.42.42</t>
  </si>
  <si>
    <t>812´</t>
  </si>
  <si>
    <t>Oberpfaffenhofen</t>
  </si>
  <si>
    <t>EDMO</t>
  </si>
  <si>
    <t>119.550</t>
  </si>
  <si>
    <t>48.04.56</t>
  </si>
  <si>
    <t>11.17.04</t>
  </si>
  <si>
    <t>1906´</t>
  </si>
  <si>
    <t>Ochsenfurt</t>
  </si>
  <si>
    <t>EDGJ</t>
  </si>
  <si>
    <t>49.40.31</t>
  </si>
  <si>
    <t>10.04.22</t>
  </si>
  <si>
    <t>Oehna</t>
  </si>
  <si>
    <t>EDBO</t>
  </si>
  <si>
    <t>51.53.56</t>
  </si>
  <si>
    <t>13.03.41</t>
  </si>
  <si>
    <t>287´</t>
  </si>
  <si>
    <t>Oerlinghausen</t>
  </si>
  <si>
    <t>EDLO</t>
  </si>
  <si>
    <t>51.55.57</t>
  </si>
  <si>
    <t>08.39.52</t>
  </si>
  <si>
    <t>541´</t>
  </si>
  <si>
    <t>Offenburg</t>
  </si>
  <si>
    <t>EDTO</t>
  </si>
  <si>
    <t>48.27.03</t>
  </si>
  <si>
    <t>07.55.32</t>
  </si>
  <si>
    <t>509´</t>
  </si>
  <si>
    <t>Oldenburg-Hatten</t>
  </si>
  <si>
    <t>EDWH</t>
  </si>
  <si>
    <t>53.04.14</t>
  </si>
  <si>
    <t>08.18.52</t>
  </si>
  <si>
    <t>Oppenheim</t>
  </si>
  <si>
    <t>EDGP</t>
  </si>
  <si>
    <t>49.50.30</t>
  </si>
  <si>
    <t>08.22.40</t>
  </si>
  <si>
    <t>Oschatz</t>
  </si>
  <si>
    <t>EDOQ</t>
  </si>
  <si>
    <t>13.04.48</t>
  </si>
  <si>
    <t>502´</t>
  </si>
  <si>
    <t>Oschersleben</t>
  </si>
  <si>
    <t>EDOL</t>
  </si>
  <si>
    <t>52.02.30</t>
  </si>
  <si>
    <t>11.12.00</t>
  </si>
  <si>
    <t>314´</t>
  </si>
  <si>
    <t>Osnabrück-Atterheide</t>
  </si>
  <si>
    <t>EDWO</t>
  </si>
  <si>
    <t>118.675</t>
  </si>
  <si>
    <t>52.17.16</t>
  </si>
  <si>
    <t>07.58.27</t>
  </si>
  <si>
    <t>Ottengrüner Heide</t>
  </si>
  <si>
    <t>EDQO</t>
  </si>
  <si>
    <t>50.13.37</t>
  </si>
  <si>
    <t>11.44.02</t>
  </si>
  <si>
    <t>1847´</t>
  </si>
  <si>
    <t>Paderborn-Haxterberg</t>
  </si>
  <si>
    <t>EDLR</t>
  </si>
  <si>
    <t>51.41.23</t>
  </si>
  <si>
    <t>08.46.33</t>
  </si>
  <si>
    <t>800´</t>
  </si>
  <si>
    <t>Paderborn-Lippstadt</t>
  </si>
  <si>
    <t>EDLP</t>
  </si>
  <si>
    <t>51.36.55</t>
  </si>
  <si>
    <t>08.37.02</t>
  </si>
  <si>
    <t>699´</t>
  </si>
  <si>
    <t>Schwerin-Parchim</t>
  </si>
  <si>
    <t>EDOP</t>
  </si>
  <si>
    <t>120.000</t>
  </si>
  <si>
    <t>53.25.37</t>
  </si>
  <si>
    <t>11.47.01</t>
  </si>
  <si>
    <t>150´</t>
  </si>
  <si>
    <t>Pasewalk-Franzfelde</t>
  </si>
  <si>
    <t>EDCV</t>
  </si>
  <si>
    <t>53.30.15</t>
  </si>
  <si>
    <t>13.56.54</t>
  </si>
  <si>
    <t>Peenemünde</t>
  </si>
  <si>
    <t>EDCP</t>
  </si>
  <si>
    <t>122.300</t>
  </si>
  <si>
    <t>54.09.34</t>
  </si>
  <si>
    <t>13.46.28</t>
  </si>
  <si>
    <t>Pegnitz-Zipser Berg</t>
  </si>
  <si>
    <t>EDQZ</t>
  </si>
  <si>
    <t>132.025</t>
  </si>
  <si>
    <t>49.45.48</t>
  </si>
  <si>
    <t>11.34.34</t>
  </si>
  <si>
    <t>1772´</t>
  </si>
  <si>
    <t>Peine-Eddesse</t>
  </si>
  <si>
    <t>EDVP</t>
  </si>
  <si>
    <t>52.24.14</t>
  </si>
  <si>
    <t>10.13.49</t>
  </si>
  <si>
    <t>Pennewitz</t>
  </si>
  <si>
    <t>EDOS</t>
  </si>
  <si>
    <t>50.40.12</t>
  </si>
  <si>
    <t>11.02.48</t>
  </si>
  <si>
    <t>1492´</t>
  </si>
  <si>
    <t>Pfarrkirchen</t>
  </si>
  <si>
    <t>EDNP</t>
  </si>
  <si>
    <t>48.25.16</t>
  </si>
  <si>
    <t>12.51.59</t>
  </si>
  <si>
    <t>Pferdsfeld</t>
  </si>
  <si>
    <t>ETSP</t>
  </si>
  <si>
    <t>129.850</t>
  </si>
  <si>
    <t>49.50.56</t>
  </si>
  <si>
    <t>07.36.46</t>
  </si>
  <si>
    <t>1299´</t>
  </si>
  <si>
    <t>Pfullendorf</t>
  </si>
  <si>
    <t>EDTP</t>
  </si>
  <si>
    <t>47.54.34</t>
  </si>
  <si>
    <t>09.15.10</t>
  </si>
  <si>
    <t>2290´</t>
  </si>
  <si>
    <t>Pirmasens</t>
  </si>
  <si>
    <t>EDRP</t>
  </si>
  <si>
    <t>49.16.00</t>
  </si>
  <si>
    <t>07.29.30</t>
  </si>
  <si>
    <t>Pirna-Pratzschwitz</t>
  </si>
  <si>
    <t>EDAR</t>
  </si>
  <si>
    <t>50.58.45</t>
  </si>
  <si>
    <t>13.55.00</t>
  </si>
  <si>
    <t>400´</t>
  </si>
  <si>
    <t>Plettenberg-Hüinghausen</t>
  </si>
  <si>
    <t>EDKP</t>
  </si>
  <si>
    <t>51.11.35</t>
  </si>
  <si>
    <t>07.47.32</t>
  </si>
  <si>
    <t>Porta-Westfalica</t>
  </si>
  <si>
    <t>EDVY</t>
  </si>
  <si>
    <t>52.13.25</t>
  </si>
  <si>
    <t>08.51.50</t>
  </si>
  <si>
    <t>Purkshof</t>
  </si>
  <si>
    <t>EDCX</t>
  </si>
  <si>
    <t>54.09.45</t>
  </si>
  <si>
    <t>12.15.00</t>
  </si>
  <si>
    <t>66´</t>
  </si>
  <si>
    <t>Ramstein</t>
  </si>
  <si>
    <t>ETAR</t>
  </si>
  <si>
    <t>123.550</t>
  </si>
  <si>
    <t>49.26.08</t>
  </si>
  <si>
    <t>07.36.24</t>
  </si>
  <si>
    <t>782´</t>
  </si>
  <si>
    <t>Rechlin-Lärz</t>
  </si>
  <si>
    <t>EDAX</t>
  </si>
  <si>
    <t>53.18.19</t>
  </si>
  <si>
    <t>12.45.08</t>
  </si>
  <si>
    <t>Regensburg-Oberhub</t>
  </si>
  <si>
    <t>EDNR</t>
  </si>
  <si>
    <t>49.08.35</t>
  </si>
  <si>
    <t>12.05.00</t>
  </si>
  <si>
    <t>1293´</t>
  </si>
  <si>
    <t>Reichelsheim</t>
  </si>
  <si>
    <t>EDFB</t>
  </si>
  <si>
    <t>50.20.13</t>
  </si>
  <si>
    <t>08.52.45</t>
  </si>
  <si>
    <t>397´</t>
  </si>
  <si>
    <t>Reinsdorf</t>
  </si>
  <si>
    <t>EDOD</t>
  </si>
  <si>
    <t>51.54.05</t>
  </si>
  <si>
    <t>13.11.46</t>
  </si>
  <si>
    <t>335´</t>
  </si>
  <si>
    <t>Rendsburg-Schachtholm</t>
  </si>
  <si>
    <t>EDXR</t>
  </si>
  <si>
    <t>54.13.11</t>
  </si>
  <si>
    <t>09.36.16</t>
  </si>
  <si>
    <t>Renneritz</t>
  </si>
  <si>
    <t>EDOX</t>
  </si>
  <si>
    <t>123.475</t>
  </si>
  <si>
    <t>51.35.35</t>
  </si>
  <si>
    <t>12.14.14</t>
  </si>
  <si>
    <t>Rerik-Zweedorf</t>
  </si>
  <si>
    <t>EDCR</t>
  </si>
  <si>
    <t>54.04.57</t>
  </si>
  <si>
    <t>11.39.25</t>
  </si>
  <si>
    <t>30´</t>
  </si>
  <si>
    <t>Rheine-Eschendorf</t>
  </si>
  <si>
    <t>EDXE</t>
  </si>
  <si>
    <t>52.16.38</t>
  </si>
  <si>
    <t>07.29.32</t>
  </si>
  <si>
    <t>131´</t>
  </si>
  <si>
    <t>Rheine Bentlage</t>
  </si>
  <si>
    <t>ETHE</t>
  </si>
  <si>
    <t>52.17.30</t>
  </si>
  <si>
    <t>07.23.12</t>
  </si>
  <si>
    <t>132´</t>
  </si>
  <si>
    <t>Riesa-Göhlis</t>
  </si>
  <si>
    <t>EDAU</t>
  </si>
  <si>
    <t>51.17.36</t>
  </si>
  <si>
    <t>13.21.22</t>
  </si>
  <si>
    <t>322´</t>
  </si>
  <si>
    <t>Rinteln</t>
  </si>
  <si>
    <t>EDVR</t>
  </si>
  <si>
    <t>52.10.30</t>
  </si>
  <si>
    <t>09.03.30</t>
  </si>
  <si>
    <t>180´</t>
  </si>
  <si>
    <t>Roitzschjora</t>
  </si>
  <si>
    <t>EDAW</t>
  </si>
  <si>
    <t>51.34.45</t>
  </si>
  <si>
    <t>12.29.20</t>
  </si>
  <si>
    <t>289´</t>
  </si>
  <si>
    <t>Rosenthal-Field-Plössen</t>
  </si>
  <si>
    <t>EDQP</t>
  </si>
  <si>
    <t>127.450</t>
  </si>
  <si>
    <t>49.51.51</t>
  </si>
  <si>
    <t>11.47.21</t>
  </si>
  <si>
    <t>1496´</t>
  </si>
  <si>
    <t>Roth</t>
  </si>
  <si>
    <t>ETHR</t>
  </si>
  <si>
    <t>49.13.02</t>
  </si>
  <si>
    <t>11.05.59</t>
  </si>
  <si>
    <t>1273´</t>
  </si>
  <si>
    <t>10.13.12</t>
  </si>
  <si>
    <t>1309´</t>
  </si>
  <si>
    <t>Rothenburg/OL</t>
  </si>
  <si>
    <t>EDBR</t>
  </si>
  <si>
    <t>51.21.47</t>
  </si>
  <si>
    <t>14.57.00</t>
  </si>
  <si>
    <t>517´</t>
  </si>
  <si>
    <t>Rottweil-Zepfenhan</t>
  </si>
  <si>
    <t>EDSZ</t>
  </si>
  <si>
    <t>120.075</t>
  </si>
  <si>
    <t>48.11.15</t>
  </si>
  <si>
    <t>08.43.20</t>
  </si>
  <si>
    <t>2436´</t>
  </si>
  <si>
    <t>Rudolfstadt-Groschwitz</t>
  </si>
  <si>
    <t>EDOK</t>
  </si>
  <si>
    <t>50.44.00</t>
  </si>
  <si>
    <t>11.14.30</t>
  </si>
  <si>
    <t>1535´</t>
  </si>
  <si>
    <t>Saarbrücken</t>
  </si>
  <si>
    <t>EDDR</t>
  </si>
  <si>
    <t>49.12.56</t>
  </si>
  <si>
    <t>07.06.37</t>
  </si>
  <si>
    <t>1054´</t>
  </si>
  <si>
    <t>Saarlouis-Düren</t>
  </si>
  <si>
    <t>EDRJ</t>
  </si>
  <si>
    <t>49.18.49</t>
  </si>
  <si>
    <t>06.40.29</t>
  </si>
  <si>
    <t>1122´</t>
  </si>
  <si>
    <t>Saarmund</t>
  </si>
  <si>
    <t>EDCS</t>
  </si>
  <si>
    <t>52.18.30</t>
  </si>
  <si>
    <t>13.06.00</t>
  </si>
  <si>
    <t>160´</t>
  </si>
  <si>
    <t>Salzgitter-Drütte</t>
  </si>
  <si>
    <t>EDVS</t>
  </si>
  <si>
    <t>52.09.20</t>
  </si>
  <si>
    <t>10.25.40</t>
  </si>
  <si>
    <t>324´</t>
  </si>
  <si>
    <t>48.01.49</t>
  </si>
  <si>
    <t>09.30.30</t>
  </si>
  <si>
    <t>Schameder</t>
  </si>
  <si>
    <t>EDGQ</t>
  </si>
  <si>
    <t>51.00.05</t>
  </si>
  <si>
    <t>08.18.28</t>
  </si>
  <si>
    <t>Schleswig</t>
  </si>
  <si>
    <t>ETNS</t>
  </si>
  <si>
    <t>54.27.30</t>
  </si>
  <si>
    <t>09.30.58</t>
  </si>
  <si>
    <t>73´</t>
  </si>
  <si>
    <t>Schleswig-Kropp</t>
  </si>
  <si>
    <t>EDXC</t>
  </si>
  <si>
    <t>118.650</t>
  </si>
  <si>
    <t>54.25.38</t>
  </si>
  <si>
    <t>09.32.30</t>
  </si>
  <si>
    <t>54´</t>
  </si>
  <si>
    <t>Schmallenberg-Rennefeld</t>
  </si>
  <si>
    <t>EDKR</t>
  </si>
  <si>
    <t>51.09.41</t>
  </si>
  <si>
    <t>08.15.39</t>
  </si>
  <si>
    <t>Schmidgaden/Opf.</t>
  </si>
  <si>
    <t>EDPQ</t>
  </si>
  <si>
    <t>49.25.51</t>
  </si>
  <si>
    <t>12.05.54</t>
  </si>
  <si>
    <t>1248´</t>
  </si>
  <si>
    <t>Schmoldow</t>
  </si>
  <si>
    <t>EDBY</t>
  </si>
  <si>
    <t>53.58.14</t>
  </si>
  <si>
    <t>13.20.39</t>
  </si>
  <si>
    <t>Schönebeck-Zackmünde</t>
  </si>
  <si>
    <t>EDOZ</t>
  </si>
  <si>
    <t>51.59.58</t>
  </si>
  <si>
    <t>11.47.28</t>
  </si>
  <si>
    <t>Schönhagen</t>
  </si>
  <si>
    <t>EDAZ</t>
  </si>
  <si>
    <t>52.12.25</t>
  </si>
  <si>
    <t>13.09.24</t>
  </si>
  <si>
    <t>Schwabach-Heidenberg</t>
  </si>
  <si>
    <t>EDPH</t>
  </si>
  <si>
    <t>133.325</t>
  </si>
  <si>
    <t>49.16.11</t>
  </si>
  <si>
    <t>11.00.39</t>
  </si>
  <si>
    <t>1181´</t>
  </si>
  <si>
    <t>Schwäbisch Hall-Hessental</t>
  </si>
  <si>
    <t>129.225</t>
  </si>
  <si>
    <t>49.07.09</t>
  </si>
  <si>
    <t>09.46.43</t>
  </si>
  <si>
    <t>Schwäbisch Hall-Weckrieden</t>
  </si>
  <si>
    <t>49.07.30</t>
  </si>
  <si>
    <t>09.46.57</t>
  </si>
  <si>
    <t>1300´</t>
  </si>
  <si>
    <t>Schwabmünchen</t>
  </si>
  <si>
    <t>EDNS</t>
  </si>
  <si>
    <t>48.10.49</t>
  </si>
  <si>
    <t>10.42.15</t>
  </si>
  <si>
    <t>1805´</t>
  </si>
  <si>
    <t>Schwandorf</t>
  </si>
  <si>
    <t>EDPF</t>
  </si>
  <si>
    <t>49.20.30</t>
  </si>
  <si>
    <t>12.11.10</t>
  </si>
  <si>
    <t>1270´</t>
  </si>
  <si>
    <t>Schwarzheide/Schipkau</t>
  </si>
  <si>
    <t>EDBZ</t>
  </si>
  <si>
    <t>51.29.30</t>
  </si>
  <si>
    <t>13.52.45</t>
  </si>
  <si>
    <t>331´</t>
  </si>
  <si>
    <t>Schweighofen</t>
  </si>
  <si>
    <t>EDRO</t>
  </si>
  <si>
    <t>49.01.58</t>
  </si>
  <si>
    <t>07.59.27</t>
  </si>
  <si>
    <t>492´</t>
  </si>
  <si>
    <t>Schweinfurt-Süd</t>
  </si>
  <si>
    <t>EDFS</t>
  </si>
  <si>
    <t>50.00.48</t>
  </si>
  <si>
    <t>10.15.09</t>
  </si>
  <si>
    <t>685´</t>
  </si>
  <si>
    <t>Schwenningen am Neckar</t>
  </si>
  <si>
    <t>EDTS</t>
  </si>
  <si>
    <t>48.04.00</t>
  </si>
  <si>
    <t>08.34.20</t>
  </si>
  <si>
    <t>2169´</t>
  </si>
  <si>
    <t>Pinnow</t>
  </si>
  <si>
    <t>EDBP</t>
  </si>
  <si>
    <t>53.37.00</t>
  </si>
  <si>
    <t>11.33.45</t>
  </si>
  <si>
    <t>144´</t>
  </si>
  <si>
    <t>Seedorf</t>
  </si>
  <si>
    <t>EDXS</t>
  </si>
  <si>
    <t>53.20.14</t>
  </si>
  <si>
    <t>09.15.38</t>
  </si>
  <si>
    <t>Segeletz (Brandenburg)</t>
  </si>
  <si>
    <t>EDAI</t>
  </si>
  <si>
    <t>52.49.30</t>
  </si>
  <si>
    <t>12.33.15</t>
  </si>
  <si>
    <t>142´</t>
  </si>
  <si>
    <t>Siegerland</t>
  </si>
  <si>
    <t>EDGS</t>
  </si>
  <si>
    <t>124.275</t>
  </si>
  <si>
    <t>50.42.28</t>
  </si>
  <si>
    <t>08.04.59</t>
  </si>
  <si>
    <t>1954´</t>
  </si>
  <si>
    <t>Sierksdorf/Hof Altona</t>
  </si>
  <si>
    <t>EDXT</t>
  </si>
  <si>
    <t>54.04.10</t>
  </si>
  <si>
    <t>10.44.40</t>
  </si>
  <si>
    <t>80´</t>
  </si>
  <si>
    <t>Sobernheim-Domberg</t>
  </si>
  <si>
    <t>EDRS</t>
  </si>
  <si>
    <t>49.47.31</t>
  </si>
  <si>
    <t>07.40.00</t>
  </si>
  <si>
    <t>810´</t>
  </si>
  <si>
    <t>Soest-Bad Sassendorf</t>
  </si>
  <si>
    <t>EDLZ</t>
  </si>
  <si>
    <t>51.34.42</t>
  </si>
  <si>
    <t>08.12.54</t>
  </si>
  <si>
    <t>Sömmerda-Dermsdorf</t>
  </si>
  <si>
    <t>EDBS</t>
  </si>
  <si>
    <t>51.12.01</t>
  </si>
  <si>
    <t>11.11.38</t>
  </si>
  <si>
    <t>451´</t>
  </si>
  <si>
    <t>Sonnen</t>
  </si>
  <si>
    <t>EDPS</t>
  </si>
  <si>
    <t>48.41.00</t>
  </si>
  <si>
    <t>13.41.47</t>
  </si>
  <si>
    <t>2674´</t>
  </si>
  <si>
    <t>Spangdahlem</t>
  </si>
  <si>
    <t>ETAD</t>
  </si>
  <si>
    <t>49.58.24</t>
  </si>
  <si>
    <t>06.42.02</t>
  </si>
  <si>
    <t>1196´</t>
  </si>
  <si>
    <t>Speyer</t>
  </si>
  <si>
    <t>EDRY</t>
  </si>
  <si>
    <t>49.18.21</t>
  </si>
  <si>
    <t>08.27.09</t>
  </si>
  <si>
    <t>312´</t>
  </si>
  <si>
    <t>St. Michaelsdonn</t>
  </si>
  <si>
    <t>EDXM</t>
  </si>
  <si>
    <t>53.58.48</t>
  </si>
  <si>
    <t>09.08.40</t>
  </si>
  <si>
    <t>120´</t>
  </si>
  <si>
    <t>St. Peter-Ording</t>
  </si>
  <si>
    <t>EDXO</t>
  </si>
  <si>
    <t>119.150</t>
  </si>
  <si>
    <t>54.18.32</t>
  </si>
  <si>
    <t>08.41.12</t>
  </si>
  <si>
    <t>5´</t>
  </si>
  <si>
    <t>Stade</t>
  </si>
  <si>
    <t>EDHS</t>
  </si>
  <si>
    <t>53.33.40</t>
  </si>
  <si>
    <t>09.29.57</t>
  </si>
  <si>
    <t>62´</t>
  </si>
  <si>
    <t>Stadtlohn-Wenningfeld</t>
  </si>
  <si>
    <t>EDLS</t>
  </si>
  <si>
    <t>119.200</t>
  </si>
  <si>
    <t>51.59.44</t>
  </si>
  <si>
    <t>06.50.32</t>
  </si>
  <si>
    <t>Stendal-Borstel</t>
  </si>
  <si>
    <t>EDOV</t>
  </si>
  <si>
    <t>52.37.44</t>
  </si>
  <si>
    <t>11.49.12</t>
  </si>
  <si>
    <t>Stralsund</t>
  </si>
  <si>
    <t>EDBV</t>
  </si>
  <si>
    <t>54.20.19</t>
  </si>
  <si>
    <t>13.02.49</t>
  </si>
  <si>
    <t>49´</t>
  </si>
  <si>
    <t>Straubing-Wallmühle</t>
  </si>
  <si>
    <t>124.650</t>
  </si>
  <si>
    <t>48.54.07</t>
  </si>
  <si>
    <t>12.31.11</t>
  </si>
  <si>
    <t>1046´</t>
  </si>
  <si>
    <t>Strausberg</t>
  </si>
  <si>
    <t>EDAY</t>
  </si>
  <si>
    <t>52.34.50</t>
  </si>
  <si>
    <t>13.55.01</t>
  </si>
  <si>
    <t>263´</t>
  </si>
  <si>
    <t>Stuttgart</t>
  </si>
  <si>
    <t>EDDS</t>
  </si>
  <si>
    <t>118.800</t>
  </si>
  <si>
    <t>48.41.27</t>
  </si>
  <si>
    <t>09.13.23</t>
  </si>
  <si>
    <t>1226´</t>
  </si>
  <si>
    <t>Suhl-Goldlauter</t>
  </si>
  <si>
    <t>EDQS</t>
  </si>
  <si>
    <t>50.38.02</t>
  </si>
  <si>
    <t>10.43.43</t>
  </si>
  <si>
    <t>1923´</t>
  </si>
  <si>
    <t>122.825</t>
  </si>
  <si>
    <t>48.00.42</t>
  </si>
  <si>
    <t>10.06.07</t>
  </si>
  <si>
    <t>1902´</t>
  </si>
  <si>
    <t>Thalmässing-Waizenhofen</t>
  </si>
  <si>
    <t>EDPW</t>
  </si>
  <si>
    <t>49.03.55</t>
  </si>
  <si>
    <t>1892´</t>
  </si>
  <si>
    <t>Thannhausen</t>
  </si>
  <si>
    <t>EDNU</t>
  </si>
  <si>
    <t>48.17.14</t>
  </si>
  <si>
    <t>10.26.39</t>
  </si>
  <si>
    <t>1611´</t>
  </si>
  <si>
    <t>Traben-Trabach</t>
  </si>
  <si>
    <t>EDRM</t>
  </si>
  <si>
    <t>49.57.55</t>
  </si>
  <si>
    <t>07.06.55</t>
  </si>
  <si>
    <t>892´</t>
  </si>
  <si>
    <t>Treuchtlingen-Bubenheim</t>
  </si>
  <si>
    <t>EDNT</t>
  </si>
  <si>
    <t>48.59.49</t>
  </si>
  <si>
    <t>10.53.10</t>
  </si>
  <si>
    <t>Trier-Föhren</t>
  </si>
  <si>
    <t>EDRT</t>
  </si>
  <si>
    <t>49.51.53</t>
  </si>
  <si>
    <t>06.47.20</t>
  </si>
  <si>
    <t>645´</t>
  </si>
  <si>
    <t>Uelzen</t>
  </si>
  <si>
    <t>EDVU</t>
  </si>
  <si>
    <t>52.59.05</t>
  </si>
  <si>
    <t>10.28.00</t>
  </si>
  <si>
    <t>240´</t>
  </si>
  <si>
    <t>Uetersen</t>
  </si>
  <si>
    <t>EDHE</t>
  </si>
  <si>
    <t>53.38.55</t>
  </si>
  <si>
    <t>09.42.19</t>
  </si>
  <si>
    <t>49.31.00</t>
  </si>
  <si>
    <t>09.40.10</t>
  </si>
  <si>
    <t>1154´</t>
  </si>
  <si>
    <t>Varrelbusch</t>
  </si>
  <si>
    <t>EDWU</t>
  </si>
  <si>
    <t>52.54.25</t>
  </si>
  <si>
    <t>08.02.27</t>
  </si>
  <si>
    <t>128´</t>
  </si>
  <si>
    <t>Verden-Scharnhorst</t>
  </si>
  <si>
    <t>EDWV</t>
  </si>
  <si>
    <t>52.58.00</t>
  </si>
  <si>
    <t>09.17.07</t>
  </si>
  <si>
    <t>Vilsbiburg</t>
  </si>
  <si>
    <t>EDMP</t>
  </si>
  <si>
    <t>48.25.39</t>
  </si>
  <si>
    <t>12.20.49</t>
  </si>
  <si>
    <t>Vilseck</t>
  </si>
  <si>
    <t>ETOI</t>
  </si>
  <si>
    <t>49.38.02</t>
  </si>
  <si>
    <t>11.45.49</t>
  </si>
  <si>
    <t>1353´</t>
  </si>
  <si>
    <t>Vilshofen</t>
  </si>
  <si>
    <t>EDMV</t>
  </si>
  <si>
    <t>13.11.50</t>
  </si>
  <si>
    <t>991´</t>
  </si>
  <si>
    <t>Vogtareuth</t>
  </si>
  <si>
    <t>EDNV</t>
  </si>
  <si>
    <t>47.56.49</t>
  </si>
  <si>
    <t>12.12.22</t>
  </si>
  <si>
    <t>Wahlstedt</t>
  </si>
  <si>
    <t>EDHW</t>
  </si>
  <si>
    <t>53.58.13</t>
  </si>
  <si>
    <t>10.13.30</t>
  </si>
  <si>
    <t>Walldorf</t>
  </si>
  <si>
    <t>EDGX</t>
  </si>
  <si>
    <t>49.18.18</t>
  </si>
  <si>
    <t>08.39.36</t>
  </si>
  <si>
    <t>346´</t>
  </si>
  <si>
    <t>Walldürn</t>
  </si>
  <si>
    <t>EDEW</t>
  </si>
  <si>
    <t>49.34.58</t>
  </si>
  <si>
    <t>09.24.12</t>
  </si>
  <si>
    <t>Wangerooge</t>
  </si>
  <si>
    <t>EDWG</t>
  </si>
  <si>
    <t>53.47.14</t>
  </si>
  <si>
    <t>07.54.57</t>
  </si>
  <si>
    <t>Waren/Vielist</t>
  </si>
  <si>
    <t>EDOW</t>
  </si>
  <si>
    <t>130.325</t>
  </si>
  <si>
    <t>53.34.00</t>
  </si>
  <si>
    <t>12.39.30</t>
  </si>
  <si>
    <t>282´</t>
  </si>
  <si>
    <t>Weiden/Opf.</t>
  </si>
  <si>
    <t>EDQW</t>
  </si>
  <si>
    <t>118.200</t>
  </si>
  <si>
    <t>49.40.48</t>
  </si>
  <si>
    <t>12.07.05</t>
  </si>
  <si>
    <t>1330´</t>
  </si>
  <si>
    <t>Weinheim</t>
  </si>
  <si>
    <t>EDGZ</t>
  </si>
  <si>
    <t>49.34.07</t>
  </si>
  <si>
    <t>08.36.44</t>
  </si>
  <si>
    <t>317´</t>
  </si>
  <si>
    <t>Weißenhorn</t>
  </si>
  <si>
    <t>EDNW</t>
  </si>
  <si>
    <t>48.17.25</t>
  </si>
  <si>
    <t>10.08.29</t>
  </si>
  <si>
    <t>1642´</t>
  </si>
  <si>
    <t>Werdohl-Küntrop</t>
  </si>
  <si>
    <t>EDKW</t>
  </si>
  <si>
    <t>51.17.54</t>
  </si>
  <si>
    <t>07.49.04</t>
  </si>
  <si>
    <t>984´</t>
  </si>
  <si>
    <t>Werneuchen (x)</t>
  </si>
  <si>
    <t>EDBW</t>
  </si>
  <si>
    <t>52.38.10</t>
  </si>
  <si>
    <t>13.46.10</t>
  </si>
  <si>
    <t>270´</t>
  </si>
  <si>
    <t>Wershofen</t>
  </si>
  <si>
    <t>EDRV</t>
  </si>
  <si>
    <t>50.27.10</t>
  </si>
  <si>
    <t>06.47.12</t>
  </si>
  <si>
    <t>1560´</t>
  </si>
  <si>
    <t>Wesel-Römerwardt</t>
  </si>
  <si>
    <t>EDLX</t>
  </si>
  <si>
    <t>51.39.45</t>
  </si>
  <si>
    <t>06.35.30</t>
  </si>
  <si>
    <t>Weser-Wümme</t>
  </si>
  <si>
    <t>EDWM</t>
  </si>
  <si>
    <t>53.03.20</t>
  </si>
  <si>
    <t>09.12.35</t>
  </si>
  <si>
    <t>60´</t>
  </si>
  <si>
    <t>Westerland-Sylt</t>
  </si>
  <si>
    <t>EDXW</t>
  </si>
  <si>
    <t>54.54.48</t>
  </si>
  <si>
    <t>08.20.36</t>
  </si>
  <si>
    <t>25´</t>
  </si>
  <si>
    <t>Westerstede-Felde</t>
  </si>
  <si>
    <t>EDWX</t>
  </si>
  <si>
    <t>53.17.26</t>
  </si>
  <si>
    <t>07.55.51</t>
  </si>
  <si>
    <t>Wiesbaden</t>
  </si>
  <si>
    <t>ETOU</t>
  </si>
  <si>
    <t>50.02.59</t>
  </si>
  <si>
    <t>08.19.32</t>
  </si>
  <si>
    <t>461´</t>
  </si>
  <si>
    <t>Wilhelmshafen Mariensiel</t>
  </si>
  <si>
    <t>EDWI</t>
  </si>
  <si>
    <t>53.30.23</t>
  </si>
  <si>
    <t>08.03.15</t>
  </si>
  <si>
    <t>16´</t>
  </si>
  <si>
    <t>Winzeln-Schramberg</t>
  </si>
  <si>
    <t>EDTW</t>
  </si>
  <si>
    <t>48.16.44</t>
  </si>
  <si>
    <t>08.25.44</t>
  </si>
  <si>
    <t>2202´</t>
  </si>
  <si>
    <t>Wipperfürth-Neye</t>
  </si>
  <si>
    <t>EDKN</t>
  </si>
  <si>
    <t>51.07.30</t>
  </si>
  <si>
    <t>07.22.30</t>
  </si>
  <si>
    <t>863´</t>
  </si>
  <si>
    <t>Wismar-Müggenburg</t>
  </si>
  <si>
    <t>EDCW</t>
  </si>
  <si>
    <t>53.54.53</t>
  </si>
  <si>
    <t>11.30.05</t>
  </si>
  <si>
    <t>27´</t>
  </si>
  <si>
    <t>Wittmund</t>
  </si>
  <si>
    <t>ETNT</t>
  </si>
  <si>
    <t>53.32.49</t>
  </si>
  <si>
    <t>07.40.03</t>
  </si>
  <si>
    <t>Wolfhagen-Granerberg</t>
  </si>
  <si>
    <t>EDGW</t>
  </si>
  <si>
    <t>51.18.30</t>
  </si>
  <si>
    <t>09.10.35</t>
  </si>
  <si>
    <t>1023´</t>
  </si>
  <si>
    <t>Worms</t>
  </si>
  <si>
    <t>EDFV</t>
  </si>
  <si>
    <t>124.600</t>
  </si>
  <si>
    <t>49.36.23</t>
  </si>
  <si>
    <t>08.22.01</t>
  </si>
  <si>
    <t>Wunstorf</t>
  </si>
  <si>
    <t>ETNW</t>
  </si>
  <si>
    <t>52.27.36</t>
  </si>
  <si>
    <t>09.26.18</t>
  </si>
  <si>
    <t>Würzburg-Schenkenturm</t>
  </si>
  <si>
    <t>EDFW</t>
  </si>
  <si>
    <t>49.49.14</t>
  </si>
  <si>
    <t>09.53.56</t>
  </si>
  <si>
    <t>986´</t>
  </si>
  <si>
    <t>Wyk auf Föhr</t>
  </si>
  <si>
    <t>EDXY</t>
  </si>
  <si>
    <t>54.41.13</t>
  </si>
  <si>
    <t>08.31.58</t>
  </si>
  <si>
    <t>Zweibrücken</t>
  </si>
  <si>
    <t>EDRZ</t>
  </si>
  <si>
    <t>49.12.34</t>
  </si>
  <si>
    <t>07.24.04</t>
  </si>
  <si>
    <t>1132´</t>
  </si>
  <si>
    <t>Zwickau</t>
  </si>
  <si>
    <t>EDBI</t>
  </si>
  <si>
    <t>50.42.15</t>
  </si>
  <si>
    <t>12.27.40</t>
  </si>
  <si>
    <t>1010´</t>
  </si>
  <si>
    <t>Wriezen</t>
  </si>
  <si>
    <t>EDON</t>
  </si>
  <si>
    <t>52.36.47</t>
  </si>
  <si>
    <t>14.14.33</t>
  </si>
  <si>
    <t>Nidda</t>
  </si>
  <si>
    <t>50.24.00</t>
  </si>
  <si>
    <t>08.59.00</t>
  </si>
  <si>
    <t>545'</t>
  </si>
  <si>
    <t>08.04.40</t>
  </si>
  <si>
    <t>Höhe</t>
  </si>
  <si>
    <t>-</t>
  </si>
  <si>
    <t>Dinkelsbühl (VOR)</t>
  </si>
  <si>
    <t>Karlsruhe (VOR)</t>
  </si>
  <si>
    <t>KRH</t>
  </si>
  <si>
    <t>Kempten (VOR)</t>
  </si>
  <si>
    <t>KPT</t>
  </si>
  <si>
    <t>Luburg (VOR)</t>
  </si>
  <si>
    <t>LBU</t>
  </si>
  <si>
    <t>Moosburg (VOR)</t>
  </si>
  <si>
    <t>Sulz (VOR)</t>
  </si>
  <si>
    <t>Walda (VOR)</t>
  </si>
  <si>
    <t>11.12.03</t>
  </si>
  <si>
    <t>123.150</t>
  </si>
  <si>
    <t>123.350</t>
  </si>
  <si>
    <t>Tango (VOR)</t>
  </si>
  <si>
    <t>MPW</t>
  </si>
  <si>
    <t>Gepäck 1</t>
  </si>
  <si>
    <t>Gepäck 2</t>
  </si>
  <si>
    <t>Haupt max</t>
  </si>
  <si>
    <t>Zusatz max</t>
  </si>
  <si>
    <t>Flügel max</t>
  </si>
  <si>
    <t>S0v</t>
  </si>
  <si>
    <t>S0h</t>
  </si>
  <si>
    <t>S0W</t>
  </si>
  <si>
    <t>S1v</t>
  </si>
  <si>
    <t>S1h</t>
  </si>
  <si>
    <t>S1W</t>
  </si>
  <si>
    <t>S2v</t>
  </si>
  <si>
    <t>S2h</t>
  </si>
  <si>
    <t>S2W</t>
  </si>
  <si>
    <t>D-EDBR</t>
  </si>
  <si>
    <t>F172 P</t>
  </si>
  <si>
    <t>D-EJRE</t>
  </si>
  <si>
    <t>F172 M</t>
  </si>
  <si>
    <t>D-EDTL</t>
  </si>
  <si>
    <t xml:space="preserve">F152 </t>
  </si>
  <si>
    <t>D-EAOV</t>
  </si>
  <si>
    <t>DR-400 Remo</t>
  </si>
  <si>
    <t>D-EMRF</t>
  </si>
  <si>
    <t>D-EJTA</t>
  </si>
  <si>
    <t>DR-400 Regent</t>
  </si>
  <si>
    <t>D-EPPA</t>
  </si>
  <si>
    <t>Grundstrecke (2000 ft/20°)</t>
  </si>
  <si>
    <t>Flugzeug:</t>
  </si>
  <si>
    <t>max:</t>
  </si>
  <si>
    <t>Kraftstoff (Zusatztank) max:</t>
  </si>
  <si>
    <t>G1 (max)</t>
  </si>
  <si>
    <t>G 2 (max)</t>
  </si>
  <si>
    <t>Schwerpunkt:</t>
  </si>
  <si>
    <t>Elev:</t>
  </si>
  <si>
    <t>Start und Landung</t>
  </si>
  <si>
    <t>D-KLSR</t>
  </si>
  <si>
    <t>D-KSFO</t>
  </si>
  <si>
    <t>Startmasse               max:</t>
  </si>
  <si>
    <t>Kraftstoff (Flügeltank)  max:</t>
  </si>
  <si>
    <t>Kraftstoff (Haupttank)  max:</t>
  </si>
  <si>
    <t>Dimona HK36TTC</t>
  </si>
  <si>
    <t>D-MULI</t>
  </si>
  <si>
    <t>C42B</t>
  </si>
  <si>
    <t>Grabenstetten</t>
  </si>
  <si>
    <t>48.32.05</t>
  </si>
  <si>
    <t>09.26.27</t>
  </si>
  <si>
    <t>2329'</t>
  </si>
  <si>
    <t>135.600</t>
  </si>
  <si>
    <t>2078´</t>
  </si>
  <si>
    <t>48.54.47</t>
  </si>
  <si>
    <t>09.20.25</t>
  </si>
  <si>
    <t>48.59.35</t>
  </si>
  <si>
    <t>08.35.03</t>
  </si>
  <si>
    <t>Zweibrücken (VOR)</t>
  </si>
  <si>
    <t>ZWN</t>
  </si>
  <si>
    <t>114.800</t>
  </si>
  <si>
    <t>49.13.45</t>
  </si>
  <si>
    <t>07.25.04</t>
  </si>
  <si>
    <t>48.34.46</t>
  </si>
  <si>
    <t>011.07.46</t>
  </si>
  <si>
    <t>48.37.06</t>
  </si>
  <si>
    <t>09.15.33</t>
  </si>
  <si>
    <t>48.22.54</t>
  </si>
  <si>
    <t>48.34.24</t>
  </si>
  <si>
    <t>12.15.40</t>
  </si>
  <si>
    <t>47.44.45</t>
  </si>
  <si>
    <t>10.20.59</t>
  </si>
  <si>
    <t>49.08.34</t>
  </si>
  <si>
    <t>10.14.18</t>
  </si>
  <si>
    <t>Koordinaten!A2:J452</t>
  </si>
  <si>
    <t>D-MUKE</t>
  </si>
  <si>
    <t>D-MOSE</t>
  </si>
  <si>
    <t>FK-9</t>
  </si>
  <si>
    <t>D-MAMI</t>
  </si>
  <si>
    <t>D-EPUZ</t>
  </si>
  <si>
    <t>DA-40</t>
  </si>
  <si>
    <t>Start-/Landelauf)</t>
  </si>
  <si>
    <t>D-EJGO</t>
  </si>
  <si>
    <t>A210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</si>
</sst>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.0000000000000000000"/>
    <numFmt numFmtId="190" formatCode="0.00000000000000000000"/>
    <numFmt numFmtId="191" formatCode="0.000000000000000000000"/>
    <numFmt numFmtId="192" formatCode="0.0000000000000000000000"/>
    <numFmt numFmtId="193" formatCode="hh:mm\,ss"/>
    <numFmt numFmtId="194" formatCode="h:mm"/>
    <numFmt numFmtId="195" formatCode="h:mm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14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color indexed="50"/>
      <name val="Arial"/>
      <family val="2"/>
    </font>
    <font>
      <sz val="10.75"/>
      <color indexed="8"/>
      <name val="Arial"/>
      <family val="2"/>
    </font>
    <font>
      <sz val="13"/>
      <name val="Lucida Gran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5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194" fontId="0" fillId="0" borderId="0" xfId="0" applyNumberFormat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25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172" fontId="0" fillId="0" borderId="28" xfId="0" applyNumberFormat="1" applyBorder="1" applyAlignment="1">
      <alignment/>
    </xf>
    <xf numFmtId="1" fontId="1" fillId="0" borderId="2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2" fontId="0" fillId="0" borderId="28" xfId="0" applyNumberFormat="1" applyBorder="1" applyAlignment="1" applyProtection="1">
      <alignment/>
      <protection/>
    </xf>
    <xf numFmtId="172" fontId="0" fillId="0" borderId="30" xfId="0" applyNumberFormat="1" applyBorder="1" applyAlignment="1" applyProtection="1">
      <alignment/>
      <protection/>
    </xf>
    <xf numFmtId="172" fontId="1" fillId="0" borderId="30" xfId="0" applyNumberFormat="1" applyFont="1" applyBorder="1" applyAlignment="1" applyProtection="1">
      <alignment/>
      <protection/>
    </xf>
    <xf numFmtId="0" fontId="0" fillId="0" borderId="29" xfId="0" applyBorder="1" applyAlignment="1" applyProtection="1">
      <alignment/>
      <protection locked="0"/>
    </xf>
    <xf numFmtId="172" fontId="1" fillId="0" borderId="31" xfId="0" applyNumberFormat="1" applyFont="1" applyBorder="1" applyAlignment="1">
      <alignment/>
    </xf>
    <xf numFmtId="1" fontId="1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20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88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4" fillId="0" borderId="23" xfId="0" applyFont="1" applyBorder="1" applyAlignment="1">
      <alignment/>
    </xf>
    <xf numFmtId="0" fontId="0" fillId="0" borderId="26" xfId="0" applyBorder="1" applyAlignment="1">
      <alignment vertical="center"/>
    </xf>
    <xf numFmtId="173" fontId="0" fillId="0" borderId="0" xfId="0" applyNumberFormat="1" applyAlignment="1">
      <alignment vertical="center"/>
    </xf>
    <xf numFmtId="173" fontId="0" fillId="0" borderId="0" xfId="0" applyNumberFormat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20" fontId="0" fillId="0" borderId="17" xfId="0" applyNumberFormat="1" applyBorder="1" applyAlignment="1" applyProtection="1">
      <alignment/>
      <protection locked="0"/>
    </xf>
    <xf numFmtId="0" fontId="0" fillId="34" borderId="45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34" borderId="38" xfId="0" applyFill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/>
    </xf>
    <xf numFmtId="172" fontId="0" fillId="34" borderId="46" xfId="0" applyNumberFormat="1" applyFill="1" applyBorder="1" applyAlignment="1" applyProtection="1">
      <alignment/>
      <protection locked="0"/>
    </xf>
    <xf numFmtId="0" fontId="0" fillId="34" borderId="47" xfId="0" applyFill="1" applyBorder="1" applyAlignment="1" applyProtection="1">
      <alignment/>
      <protection locked="0"/>
    </xf>
    <xf numFmtId="0" fontId="0" fillId="34" borderId="46" xfId="0" applyFill="1" applyBorder="1" applyAlignment="1" applyProtection="1">
      <alignment/>
      <protection locked="0"/>
    </xf>
    <xf numFmtId="0" fontId="0" fillId="34" borderId="48" xfId="0" applyFill="1" applyBorder="1" applyAlignment="1" applyProtection="1">
      <alignment/>
      <protection locked="0"/>
    </xf>
    <xf numFmtId="0" fontId="0" fillId="34" borderId="49" xfId="0" applyFill="1" applyBorder="1" applyAlignment="1" applyProtection="1">
      <alignment/>
      <protection locked="0"/>
    </xf>
    <xf numFmtId="0" fontId="0" fillId="35" borderId="27" xfId="0" applyFill="1" applyBorder="1" applyAlignment="1">
      <alignment/>
    </xf>
    <xf numFmtId="0" fontId="0" fillId="34" borderId="50" xfId="0" applyFill="1" applyBorder="1" applyAlignment="1" applyProtection="1">
      <alignment/>
      <protection locked="0"/>
    </xf>
    <xf numFmtId="173" fontId="0" fillId="0" borderId="38" xfId="0" applyNumberFormat="1" applyBorder="1" applyAlignment="1">
      <alignment/>
    </xf>
    <xf numFmtId="172" fontId="0" fillId="0" borderId="41" xfId="0" applyNumberFormat="1" applyBorder="1" applyAlignment="1">
      <alignment/>
    </xf>
    <xf numFmtId="172" fontId="9" fillId="0" borderId="40" xfId="0" applyNumberFormat="1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Border="1" applyAlignment="1">
      <alignment horizontal="center"/>
    </xf>
    <xf numFmtId="3" fontId="0" fillId="0" borderId="0" xfId="0" applyNumberFormat="1" applyAlignment="1" quotePrefix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2" fontId="9" fillId="0" borderId="51" xfId="0" applyNumberFormat="1" applyFont="1" applyFill="1" applyBorder="1" applyAlignment="1" applyProtection="1">
      <alignment/>
      <protection/>
    </xf>
    <xf numFmtId="1" fontId="0" fillId="34" borderId="46" xfId="0" applyNumberFormat="1" applyFill="1" applyBorder="1" applyAlignment="1" applyProtection="1">
      <alignment/>
      <protection locked="0"/>
    </xf>
    <xf numFmtId="195" fontId="0" fillId="34" borderId="19" xfId="0" applyNumberForma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2" fontId="5" fillId="0" borderId="34" xfId="0" applyNumberFormat="1" applyFont="1" applyFill="1" applyBorder="1" applyAlignment="1" applyProtection="1">
      <alignment/>
      <protection/>
    </xf>
    <xf numFmtId="173" fontId="0" fillId="0" borderId="34" xfId="0" applyNumberFormat="1" applyFill="1" applyBorder="1" applyAlignment="1" applyProtection="1">
      <alignment/>
      <protection/>
    </xf>
    <xf numFmtId="2" fontId="5" fillId="0" borderId="20" xfId="0" applyNumberFormat="1" applyFont="1" applyFill="1" applyBorder="1" applyAlignment="1" applyProtection="1">
      <alignment/>
      <protection/>
    </xf>
    <xf numFmtId="173" fontId="0" fillId="0" borderId="20" xfId="0" applyNumberFormat="1" applyFill="1" applyBorder="1" applyAlignment="1" applyProtection="1">
      <alignment/>
      <protection/>
    </xf>
    <xf numFmtId="2" fontId="5" fillId="0" borderId="52" xfId="0" applyNumberFormat="1" applyFont="1" applyFill="1" applyBorder="1" applyAlignment="1" applyProtection="1">
      <alignment/>
      <protection/>
    </xf>
    <xf numFmtId="173" fontId="0" fillId="0" borderId="52" xfId="0" applyNumberFormat="1" applyFill="1" applyBorder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2" fontId="5" fillId="0" borderId="53" xfId="0" applyNumberFormat="1" applyFont="1" applyFill="1" applyBorder="1" applyAlignment="1" applyProtection="1">
      <alignment/>
      <protection/>
    </xf>
    <xf numFmtId="173" fontId="0" fillId="0" borderId="53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172" fontId="0" fillId="0" borderId="12" xfId="0" applyNumberFormat="1" applyBorder="1" applyAlignment="1" applyProtection="1">
      <alignment/>
      <protection/>
    </xf>
    <xf numFmtId="1" fontId="0" fillId="0" borderId="54" xfId="0" applyNumberFormat="1" applyBorder="1" applyAlignment="1" applyProtection="1">
      <alignment/>
      <protection/>
    </xf>
    <xf numFmtId="1" fontId="0" fillId="0" borderId="19" xfId="0" applyNumberForma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1" fontId="1" fillId="0" borderId="19" xfId="0" applyNumberFormat="1" applyFont="1" applyBorder="1" applyAlignment="1" applyProtection="1">
      <alignment/>
      <protection/>
    </xf>
    <xf numFmtId="172" fontId="0" fillId="0" borderId="45" xfId="0" applyNumberForma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2" fontId="0" fillId="0" borderId="19" xfId="0" applyNumberFormat="1" applyBorder="1" applyAlignment="1" applyProtection="1">
      <alignment/>
      <protection/>
    </xf>
    <xf numFmtId="1" fontId="0" fillId="0" borderId="53" xfId="0" applyNumberForma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44" xfId="0" applyBorder="1" applyAlignment="1" applyProtection="1">
      <alignment vertical="center"/>
      <protection/>
    </xf>
    <xf numFmtId="0" fontId="0" fillId="0" borderId="22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55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4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56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8" fillId="0" borderId="57" xfId="0" applyFont="1" applyBorder="1" applyAlignment="1" applyProtection="1">
      <alignment horizontal="right"/>
      <protection/>
    </xf>
    <xf numFmtId="0" fontId="8" fillId="33" borderId="46" xfId="0" applyFont="1" applyFill="1" applyBorder="1" applyAlignment="1" applyProtection="1">
      <alignment vertical="center"/>
      <protection/>
    </xf>
    <xf numFmtId="0" fontId="8" fillId="33" borderId="47" xfId="0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20"/>
      </font>
      <fill>
        <patternFill>
          <bgColor indexed="10"/>
        </patternFill>
      </fill>
    </dxf>
    <dxf>
      <font>
        <b/>
        <i val="0"/>
        <color indexed="2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20"/>
      </font>
      <fill>
        <patternFill>
          <bgColor indexed="10"/>
        </patternFill>
      </fill>
    </dxf>
    <dxf>
      <font>
        <b/>
        <i val="0"/>
        <color indexed="20"/>
      </font>
      <fill>
        <patternFill>
          <bgColor indexed="10"/>
        </patternFill>
      </fill>
    </dxf>
    <dxf>
      <font>
        <b/>
        <i val="0"/>
        <color rgb="FF80008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Zul?ssiger Schwerpunktbereich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42"/>
          <c:w val="0.90825"/>
          <c:h val="0.74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'Flugdurchführungsplan Seite 2'!$B$16:$B$21</c:f>
              <c:numCache/>
            </c:numRef>
          </c:xVal>
          <c:yVal>
            <c:numRef>
              <c:f>'Flugdurchführungsplan Seite 2'!$C$16:$C$21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'Flugdurchführungsplan Seite 2'!$B$22</c:f>
              <c:numCache/>
            </c:numRef>
          </c:xVal>
          <c:yVal>
            <c:numRef>
              <c:f>'Flugdurchführungsplan Seite 2'!$C$22</c:f>
              <c:numCache/>
            </c:numRef>
          </c:yVal>
          <c:smooth val="0"/>
        </c:ser>
        <c:axId val="31300861"/>
        <c:axId val="13272294"/>
      </c:scatterChart>
      <c:valAx>
        <c:axId val="3130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Hebelarm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3272294"/>
        <c:crossesAt val="280"/>
        <c:crossBetween val="midCat"/>
        <c:dispUnits/>
      </c:valAx>
      <c:valAx>
        <c:axId val="13272294"/>
        <c:scaling>
          <c:orientation val="minMax"/>
          <c:min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00861"/>
        <c:crosses val="autoZero"/>
        <c:crossBetween val="midCat"/>
        <c:dispUnits/>
        <c:majorUnit val="100"/>
        <c:minorUnit val="20"/>
      </c:valAx>
      <c:spPr>
        <a:solidFill>
          <a:srgbClr val="E3E3E3"/>
        </a:solidFill>
        <a:ln w="12700">
          <a:solidFill>
            <a:srgbClr val="E3E3E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28575</xdr:rowOff>
    </xdr:from>
    <xdr:to>
      <xdr:col>11</xdr:col>
      <xdr:colOff>9525</xdr:colOff>
      <xdr:row>34</xdr:row>
      <xdr:rowOff>66675</xdr:rowOff>
    </xdr:to>
    <xdr:graphicFrame>
      <xdr:nvGraphicFramePr>
        <xdr:cNvPr id="1" name="Diagramm 4"/>
        <xdr:cNvGraphicFramePr/>
      </xdr:nvGraphicFramePr>
      <xdr:xfrm>
        <a:off x="19050" y="2276475"/>
        <a:ext cx="65627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U17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8.28125" style="0" customWidth="1"/>
    <col min="2" max="2" width="8.28125" style="0" customWidth="1"/>
    <col min="3" max="4" width="4.28125" style="0" customWidth="1"/>
    <col min="5" max="5" width="7.421875" style="0" customWidth="1"/>
    <col min="6" max="6" width="7.8515625" style="0" customWidth="1"/>
    <col min="7" max="7" width="9.00390625" style="0" customWidth="1"/>
    <col min="8" max="8" width="4.421875" style="0" customWidth="1"/>
    <col min="9" max="9" width="4.7109375" style="0" customWidth="1"/>
    <col min="10" max="10" width="3.7109375" style="0" customWidth="1"/>
    <col min="11" max="11" width="5.140625" style="0" customWidth="1"/>
    <col min="12" max="12" width="6.00390625" style="0" customWidth="1"/>
    <col min="13" max="13" width="3.421875" style="0" customWidth="1"/>
    <col min="14" max="14" width="7.00390625" style="0" customWidth="1"/>
    <col min="15" max="15" width="5.421875" style="0" customWidth="1"/>
    <col min="16" max="16" width="7.140625" style="0" customWidth="1"/>
    <col min="17" max="17" width="5.421875" style="0" customWidth="1"/>
    <col min="18" max="18" width="4.00390625" style="0" customWidth="1"/>
    <col min="19" max="19" width="7.140625" style="0" customWidth="1"/>
    <col min="20" max="21" width="5.7109375" style="0" customWidth="1"/>
  </cols>
  <sheetData>
    <row r="1" spans="1:21" ht="18">
      <c r="A1" s="47" t="s">
        <v>0</v>
      </c>
      <c r="F1" t="s">
        <v>1</v>
      </c>
      <c r="G1" t="str">
        <f ca="1">VLOOKUP($A$6,INDIRECT($A$4),2)</f>
        <v>Aalen-Heidenheim</v>
      </c>
      <c r="N1" t="s">
        <v>2379</v>
      </c>
      <c r="O1" t="str">
        <f ca="1">VLOOKUP($A$6,INDIRECT($A$4),10)</f>
        <v>1916´</v>
      </c>
      <c r="T1" s="50" t="s">
        <v>2</v>
      </c>
      <c r="U1" s="51" t="s">
        <v>3</v>
      </c>
    </row>
    <row r="2" spans="6:21" ht="12.75">
      <c r="F2" t="s">
        <v>4</v>
      </c>
      <c r="G2" t="str">
        <f ca="1">VLOOKUP($B$16,INDIRECT($A$4),2)</f>
        <v>Aalen-Heidenheim</v>
      </c>
      <c r="N2" t="s">
        <v>2379</v>
      </c>
      <c r="O2" t="str">
        <f ca="1">VLOOKUP(B16,INDIRECT($A$4),10)</f>
        <v>1916´</v>
      </c>
      <c r="T2" s="98">
        <v>0.5208333333333334</v>
      </c>
      <c r="U2" s="75"/>
    </row>
    <row r="3" spans="20:21" ht="12.75">
      <c r="T3" s="52" t="s">
        <v>5</v>
      </c>
      <c r="U3" s="53" t="s">
        <v>6</v>
      </c>
    </row>
    <row r="4" spans="1:21" ht="12.75">
      <c r="A4" s="46" t="s">
        <v>2415</v>
      </c>
      <c r="O4" s="43" t="s">
        <v>7</v>
      </c>
      <c r="P4" s="44"/>
      <c r="R4" s="43" t="s">
        <v>8</v>
      </c>
      <c r="S4" s="44"/>
      <c r="T4" s="45">
        <f>TIME(HOUR(T2),MINUTE(T2)+S6,SECOND(T2))</f>
        <v>0.56875</v>
      </c>
      <c r="U4" s="15"/>
    </row>
    <row r="5" spans="1:21" ht="13.5" thickBot="1">
      <c r="A5" s="48" t="s">
        <v>9</v>
      </c>
      <c r="B5" s="9" t="s">
        <v>10</v>
      </c>
      <c r="C5" s="55" t="s">
        <v>11</v>
      </c>
      <c r="D5" s="56" t="s">
        <v>12</v>
      </c>
      <c r="E5" s="41" t="s">
        <v>13</v>
      </c>
      <c r="F5" s="8" t="s">
        <v>14</v>
      </c>
      <c r="G5" s="9" t="s">
        <v>15</v>
      </c>
      <c r="H5" s="41" t="s">
        <v>16</v>
      </c>
      <c r="I5" s="10" t="s">
        <v>17</v>
      </c>
      <c r="J5" s="11"/>
      <c r="K5" s="41" t="s">
        <v>18</v>
      </c>
      <c r="L5" s="41" t="s">
        <v>19</v>
      </c>
      <c r="M5" s="41" t="s">
        <v>20</v>
      </c>
      <c r="N5" s="49" t="s">
        <v>21</v>
      </c>
      <c r="O5" s="6" t="s">
        <v>22</v>
      </c>
      <c r="P5" s="42" t="s">
        <v>23</v>
      </c>
      <c r="Q5" s="41" t="s">
        <v>24</v>
      </c>
      <c r="R5" s="6" t="s">
        <v>25</v>
      </c>
      <c r="S5" s="42" t="s">
        <v>23</v>
      </c>
      <c r="T5" s="10" t="s">
        <v>26</v>
      </c>
      <c r="U5" s="54"/>
    </row>
    <row r="6" spans="1:21" ht="15" customHeight="1" thickBot="1" thickTop="1">
      <c r="A6" s="32">
        <v>3</v>
      </c>
      <c r="B6" s="99" t="str">
        <f ca="1">IF(A6-1,VLOOKUP(A6,INDIRECT(A4),3),"")</f>
        <v>EDPA</v>
      </c>
      <c r="C6" s="102">
        <f ca="1">IF(A6-1,VLOOKUP(A6,INDIRECT(A4),5),"")</f>
        <v>48.778888888888886</v>
      </c>
      <c r="D6" s="102">
        <f ca="1">IF(A6-1,VLOOKUP(A6,INDIRECT(A4),6),"")</f>
        <v>10.265833333333333</v>
      </c>
      <c r="E6" s="103" t="str">
        <f ca="1">IF(A6-1,VLOOKUP(A6,INDIRECT(A4),4),"")</f>
        <v>121.400</v>
      </c>
      <c r="F6" s="17"/>
      <c r="G6" s="18"/>
      <c r="H6" s="4"/>
      <c r="I6" s="5" t="s">
        <v>27</v>
      </c>
      <c r="J6" s="78" t="s">
        <v>28</v>
      </c>
      <c r="K6" s="4"/>
      <c r="L6" s="4"/>
      <c r="M6" s="4"/>
      <c r="N6" s="4"/>
      <c r="O6" s="4"/>
      <c r="P6" s="38">
        <f>SUM(O7:O15)</f>
        <v>101.29780169851655</v>
      </c>
      <c r="Q6" s="4"/>
      <c r="R6" s="4"/>
      <c r="S6" s="39">
        <f>SUM(R7:R15)</f>
        <v>69.1714835169888</v>
      </c>
      <c r="T6" s="6" t="s">
        <v>29</v>
      </c>
      <c r="U6" s="15" t="s">
        <v>30</v>
      </c>
    </row>
    <row r="7" spans="1:21" ht="15" customHeight="1">
      <c r="A7" s="32">
        <v>102</v>
      </c>
      <c r="B7" s="100" t="str">
        <f ca="1">IF(A7-1,VLOOKUP(A7,INDIRECT(A4),3),"")</f>
        <v>DKB</v>
      </c>
      <c r="C7" s="104">
        <f ca="1">IF(A7-1,VLOOKUP(A7,INDIRECT(A4),5),"")</f>
        <v>49.14333333333333</v>
      </c>
      <c r="D7" s="104">
        <f ca="1">IF(A7-1,VLOOKUP(A7,INDIRECT(A4),6),"")</f>
        <v>10.238333333333333</v>
      </c>
      <c r="E7" s="105">
        <f ca="1">IF(A7-1,VLOOKUP(A7,INDIRECT(A4),4),"")</f>
        <v>117.8</v>
      </c>
      <c r="F7" s="77">
        <v>3000</v>
      </c>
      <c r="G7" s="77">
        <v>3500</v>
      </c>
      <c r="H7" s="77">
        <v>90</v>
      </c>
      <c r="I7" s="77">
        <v>270</v>
      </c>
      <c r="J7" s="77">
        <v>15</v>
      </c>
      <c r="K7" s="114">
        <f>IF(COUNT(C7,D7),course(C6,D6,C7,D7),"")</f>
        <v>357.1637469992853</v>
      </c>
      <c r="L7" s="114">
        <f>IF(COUNT(H7:J7)=3,luv(K7,H7,I7,J7),"")</f>
        <v>-9.5822048861457</v>
      </c>
      <c r="M7" s="110">
        <v>0</v>
      </c>
      <c r="N7" s="115">
        <f>IF(COUNT(M7),K7+L7-M7,"")</f>
        <v>347.5815421131396</v>
      </c>
      <c r="O7" s="116">
        <f>IF(COUNT(C7,D7),dist(C6,D6,C7,D7),"")</f>
        <v>21.904939236967174</v>
      </c>
      <c r="P7" s="116">
        <f>IF(COUNT(C7,D7),P6-O7,"")</f>
        <v>79.39286246154938</v>
      </c>
      <c r="Q7" s="116">
        <f>IF(COUNT(L7),Vg(K7,H7,I7,J7,L7),"")</f>
        <v>88.00207457752437</v>
      </c>
      <c r="R7" s="115">
        <f>IF(COUNT(Q7),O7*60/Q7,"")</f>
        <v>14.934833758495284</v>
      </c>
      <c r="S7" s="114">
        <f>IF(COUNT(R7),S6-R7,"")</f>
        <v>54.23664975849351</v>
      </c>
      <c r="T7" s="5"/>
      <c r="U7" s="14"/>
    </row>
    <row r="8" spans="1:21" ht="15" customHeight="1">
      <c r="A8" s="32">
        <v>159</v>
      </c>
      <c r="B8" s="100" t="str">
        <f ca="1">IF(A8-1,VLOOKUP(A8,INDIRECT(A4),3),"")</f>
        <v>EDMH</v>
      </c>
      <c r="C8" s="104">
        <f ca="1">IF(A8-1,VLOOKUP(A8,INDIRECT(A4),5),"")</f>
        <v>49.113055555555555</v>
      </c>
      <c r="D8" s="104">
        <f ca="1">IF(A8-1,VLOOKUP(A8,INDIRECT(A4),6),"")</f>
        <v>10.783055555555556</v>
      </c>
      <c r="E8" s="105" t="str">
        <f ca="1">IF(A8-1,VLOOKUP(A8,INDIRECT(A4),4),"")</f>
        <v>118.550</v>
      </c>
      <c r="F8" s="77">
        <v>3000</v>
      </c>
      <c r="G8" s="77">
        <v>3500</v>
      </c>
      <c r="H8" s="77">
        <v>90</v>
      </c>
      <c r="I8" s="77">
        <v>270</v>
      </c>
      <c r="J8" s="77">
        <v>15</v>
      </c>
      <c r="K8" s="114">
        <f>IF(COUNT(C8,D8),course(C7,D7,C8,D8),"")</f>
        <v>94.85523797848882</v>
      </c>
      <c r="L8" s="114">
        <f aca="true" t="shared" si="0" ref="L8:L15">IF(COUNT(H8:J8)=3,luv(K8,H8,I8,J8),"")</f>
        <v>0.808265020459641</v>
      </c>
      <c r="M8" s="110">
        <v>0</v>
      </c>
      <c r="N8" s="115">
        <f aca="true" t="shared" si="1" ref="N8:N15">IF(COUNT(M8),K8+L8-M8,"")</f>
        <v>95.66350299894846</v>
      </c>
      <c r="O8" s="116">
        <f aca="true" t="shared" si="2" ref="O8:O17">IF(COUNT(C8,D8),dist(C7,D7,C8,D8),"")</f>
        <v>21.475152475974973</v>
      </c>
      <c r="P8" s="116">
        <f aca="true" t="shared" si="3" ref="P8:P15">IF(COUNT(C8,D8),P7-O8,"")</f>
        <v>57.91770998557441</v>
      </c>
      <c r="Q8" s="116">
        <f aca="true" t="shared" si="4" ref="Q8:Q15">IF(COUNT(L8),Vg(K8,H8,I8,J8,L8),"")</f>
        <v>104.9372208128877</v>
      </c>
      <c r="R8" s="115">
        <f aca="true" t="shared" si="5" ref="R8:R15">IF(COUNT(Q8),O8*60/Q8,"")</f>
        <v>12.278857192683075</v>
      </c>
      <c r="S8" s="114">
        <f aca="true" t="shared" si="6" ref="S8:S15">IF(COUNT(R8),S7-R8,"")</f>
        <v>41.957792565810436</v>
      </c>
      <c r="T8" s="5"/>
      <c r="U8" s="14"/>
    </row>
    <row r="9" spans="1:21" ht="15" customHeight="1">
      <c r="A9" s="32">
        <v>116</v>
      </c>
      <c r="B9" s="100" t="str">
        <f ca="1">IF(A9-1,VLOOKUP(A9,INDIRECT(A4),3),"")</f>
        <v>EDPE</v>
      </c>
      <c r="C9" s="104">
        <f ca="1">IF(A9-1,VLOOKUP(A9,INDIRECT(A4),5),"")</f>
        <v>48.8775</v>
      </c>
      <c r="D9" s="104">
        <f ca="1">IF(A9-1,VLOOKUP(A9,INDIRECT(A4),6),"")</f>
        <v>11.183333333333334</v>
      </c>
      <c r="E9" s="105" t="str">
        <f ca="1">IF(A9-1,VLOOKUP(A9,INDIRECT(A4),4),"")</f>
        <v>123.000</v>
      </c>
      <c r="F9" s="77">
        <v>3000</v>
      </c>
      <c r="G9" s="77">
        <v>3500</v>
      </c>
      <c r="H9" s="77">
        <v>90</v>
      </c>
      <c r="I9" s="77">
        <v>270</v>
      </c>
      <c r="J9" s="77">
        <v>15</v>
      </c>
      <c r="K9" s="114">
        <f>IF(COUNT(C9,D9),course(C8,D8,C9,D9),"")</f>
        <v>131.88943681498677</v>
      </c>
      <c r="L9" s="114">
        <f t="shared" si="0"/>
        <v>6.38925443261369</v>
      </c>
      <c r="M9" s="110">
        <v>0</v>
      </c>
      <c r="N9" s="115">
        <f t="shared" si="1"/>
        <v>138.27869124760045</v>
      </c>
      <c r="O9" s="116">
        <f t="shared" si="2"/>
        <v>21.17846526816167</v>
      </c>
      <c r="P9" s="116">
        <f t="shared" si="3"/>
        <v>36.739244717412745</v>
      </c>
      <c r="Q9" s="116">
        <f t="shared" si="4"/>
        <v>100.60751249799934</v>
      </c>
      <c r="R9" s="115">
        <f t="shared" si="5"/>
        <v>12.630348216938264</v>
      </c>
      <c r="S9" s="114">
        <f t="shared" si="6"/>
        <v>29.32744434887217</v>
      </c>
      <c r="T9" s="5"/>
      <c r="U9" s="14"/>
    </row>
    <row r="10" spans="1:21" ht="15" customHeight="1">
      <c r="A10" s="32">
        <v>3</v>
      </c>
      <c r="B10" s="100" t="str">
        <f ca="1">IF(A10-1,VLOOKUP(A10,INDIRECT(A4),3),"")</f>
        <v>EDPA</v>
      </c>
      <c r="C10" s="104">
        <f ca="1">IF(A10-1,VLOOKUP(A10,INDIRECT(A4),5),"")</f>
        <v>48.778888888888886</v>
      </c>
      <c r="D10" s="104">
        <f ca="1">IF(A10-1,VLOOKUP(A10,INDIRECT(A4),6),"")</f>
        <v>10.265833333333333</v>
      </c>
      <c r="E10" s="105" t="str">
        <f ca="1">IF(A10-1,VLOOKUP(A10,INDIRECT(A4),4),"")</f>
        <v>121.400</v>
      </c>
      <c r="F10" s="77">
        <v>3000</v>
      </c>
      <c r="G10" s="77">
        <v>4500</v>
      </c>
      <c r="H10" s="77">
        <v>90</v>
      </c>
      <c r="I10" s="77">
        <v>270</v>
      </c>
      <c r="J10" s="77">
        <v>15</v>
      </c>
      <c r="K10" s="114">
        <f>IF(COUNT(C10,D10),course(C9,D9,C10,D10),"")</f>
        <v>260.7274428798651</v>
      </c>
      <c r="L10" s="114">
        <f t="shared" si="0"/>
        <v>1.5388739571683374</v>
      </c>
      <c r="M10" s="110">
        <v>0</v>
      </c>
      <c r="N10" s="115">
        <f t="shared" si="1"/>
        <v>262.26631683703346</v>
      </c>
      <c r="O10" s="116">
        <f t="shared" si="2"/>
        <v>36.73924471741273</v>
      </c>
      <c r="P10" s="116">
        <f t="shared" si="3"/>
        <v>1.4210854715202004E-14</v>
      </c>
      <c r="Q10" s="116">
        <f t="shared" si="4"/>
        <v>75.16354499977203</v>
      </c>
      <c r="R10" s="115">
        <f t="shared" si="5"/>
        <v>29.32744434887218</v>
      </c>
      <c r="S10" s="114">
        <f t="shared" si="6"/>
        <v>-1.0658141036401503E-14</v>
      </c>
      <c r="T10" s="5"/>
      <c r="U10" s="14"/>
    </row>
    <row r="11" spans="1:21" ht="15" customHeight="1">
      <c r="A11" s="32">
        <v>1</v>
      </c>
      <c r="B11" s="100">
        <f ca="1">IF(A11-1,VLOOKUP(A11,INDIRECT(A4),3),"")</f>
      </c>
      <c r="C11" s="104">
        <f ca="1">IF(A11-1,VLOOKUP(A11,INDIRECT(A4),5),"")</f>
      </c>
      <c r="D11" s="104">
        <f ca="1">IF(A11-1,VLOOKUP(A11,INDIRECT(A4),6),"")</f>
      </c>
      <c r="E11" s="105">
        <f ca="1">IF(A11-1,VLOOKUP(A11,INDIRECT(A4),4),"")</f>
      </c>
      <c r="F11" s="77"/>
      <c r="G11" s="77"/>
      <c r="H11" s="77"/>
      <c r="I11" s="77"/>
      <c r="J11" s="77"/>
      <c r="K11" s="114">
        <f>IF(COUNT(C11,D11),course(C10,D10,C11,D11),"")</f>
      </c>
      <c r="L11" s="114">
        <f t="shared" si="0"/>
      </c>
      <c r="M11" s="110"/>
      <c r="N11" s="115">
        <f t="shared" si="1"/>
      </c>
      <c r="O11" s="116">
        <f t="shared" si="2"/>
      </c>
      <c r="P11" s="116">
        <f t="shared" si="3"/>
      </c>
      <c r="Q11" s="116">
        <f t="shared" si="4"/>
      </c>
      <c r="R11" s="115">
        <f t="shared" si="5"/>
      </c>
      <c r="S11" s="114">
        <f t="shared" si="6"/>
      </c>
      <c r="T11" s="5"/>
      <c r="U11" s="14"/>
    </row>
    <row r="12" spans="1:21" ht="15" customHeight="1">
      <c r="A12" s="32">
        <v>1</v>
      </c>
      <c r="B12" s="100">
        <f ca="1">IF(A12-1,VLOOKUP(A12,INDIRECT(A4),3),"")</f>
      </c>
      <c r="C12" s="104">
        <f ca="1">IF(A12-1,VLOOKUP(A12,INDIRECT(A4),5),"")</f>
      </c>
      <c r="D12" s="104">
        <f ca="1">IF(A12-1,VLOOKUP(A12,INDIRECT(A4),6),"")</f>
      </c>
      <c r="E12" s="105">
        <f ca="1">IF(A12-1,VLOOKUP(A12,INDIRECT(A4),4),"")</f>
      </c>
      <c r="F12" s="77"/>
      <c r="G12" s="77"/>
      <c r="H12" s="77"/>
      <c r="I12" s="77"/>
      <c r="J12" s="77"/>
      <c r="K12" s="114">
        <f>IF(COUNT(C12,D12),course(C11,D11,C12,D12),"")</f>
      </c>
      <c r="L12" s="114">
        <f t="shared" si="0"/>
      </c>
      <c r="M12" s="110"/>
      <c r="N12" s="115">
        <f t="shared" si="1"/>
      </c>
      <c r="O12" s="116">
        <f t="shared" si="2"/>
      </c>
      <c r="P12" s="116">
        <f t="shared" si="3"/>
      </c>
      <c r="Q12" s="116">
        <f t="shared" si="4"/>
      </c>
      <c r="R12" s="115">
        <f t="shared" si="5"/>
      </c>
      <c r="S12" s="114">
        <f t="shared" si="6"/>
      </c>
      <c r="T12" s="5"/>
      <c r="U12" s="14"/>
    </row>
    <row r="13" spans="1:21" ht="15" customHeight="1">
      <c r="A13" s="32">
        <v>1</v>
      </c>
      <c r="B13" s="100">
        <f ca="1">IF(A13-1,VLOOKUP(A13,INDIRECT(A4),3),"")</f>
      </c>
      <c r="C13" s="104">
        <f ca="1">IF(A13-1,VLOOKUP(A13,INDIRECT(A4),5),"")</f>
      </c>
      <c r="D13" s="104">
        <f ca="1">IF(A13-1,VLOOKUP(A13,INDIRECT(A4),6),"")</f>
      </c>
      <c r="E13" s="105">
        <f ca="1">IF(A13-1,VLOOKUP(A13,INDIRECT(A4),4),"")</f>
      </c>
      <c r="F13" s="77"/>
      <c r="G13" s="77"/>
      <c r="H13" s="77"/>
      <c r="I13" s="77"/>
      <c r="J13" s="77"/>
      <c r="K13" s="114">
        <f>IF(COUNT(C13,D13),course(C12,D12,C13,D13),"")</f>
      </c>
      <c r="L13" s="114">
        <f t="shared" si="0"/>
      </c>
      <c r="M13" s="110"/>
      <c r="N13" s="115">
        <f t="shared" si="1"/>
      </c>
      <c r="O13" s="116">
        <f t="shared" si="2"/>
      </c>
      <c r="P13" s="116">
        <f t="shared" si="3"/>
      </c>
      <c r="Q13" s="116">
        <f t="shared" si="4"/>
      </c>
      <c r="R13" s="115">
        <f t="shared" si="5"/>
      </c>
      <c r="S13" s="114">
        <f t="shared" si="6"/>
      </c>
      <c r="T13" s="5"/>
      <c r="U13" s="14"/>
    </row>
    <row r="14" spans="1:21" ht="15" customHeight="1">
      <c r="A14" s="32">
        <v>1</v>
      </c>
      <c r="B14" s="100">
        <f ca="1">IF(A14-1,VLOOKUP(A14,INDIRECT(A4),3),"")</f>
      </c>
      <c r="C14" s="104">
        <f ca="1">IF(A14-1,VLOOKUP(A14,INDIRECT(A4),5),"")</f>
      </c>
      <c r="D14" s="104">
        <f ca="1">IF(A14-1,VLOOKUP(A14,INDIRECT(A4),6),"")</f>
      </c>
      <c r="E14" s="105">
        <f ca="1">IF(A14-1,VLOOKUP(A14,INDIRECT(A4),4),"")</f>
      </c>
      <c r="F14" s="77"/>
      <c r="G14" s="77"/>
      <c r="H14" s="77"/>
      <c r="I14" s="77"/>
      <c r="J14" s="77"/>
      <c r="K14" s="114">
        <f>IF(COUNT(C14,D14),course(C13,D13,C14,D14),"")</f>
      </c>
      <c r="L14" s="114">
        <f t="shared" si="0"/>
      </c>
      <c r="M14" s="110"/>
      <c r="N14" s="115">
        <f t="shared" si="1"/>
      </c>
      <c r="O14" s="116">
        <f t="shared" si="2"/>
      </c>
      <c r="P14" s="116">
        <f t="shared" si="3"/>
      </c>
      <c r="Q14" s="116">
        <f t="shared" si="4"/>
      </c>
      <c r="R14" s="115">
        <f t="shared" si="5"/>
      </c>
      <c r="S14" s="114">
        <f t="shared" si="6"/>
      </c>
      <c r="T14" s="5"/>
      <c r="U14" s="14"/>
    </row>
    <row r="15" spans="1:21" ht="15" customHeight="1" thickBot="1">
      <c r="A15" s="33">
        <v>1</v>
      </c>
      <c r="B15" s="101">
        <f ca="1">IF(A15-1,VLOOKUP(A15,INDIRECT(A4),3),"")</f>
      </c>
      <c r="C15" s="106">
        <f ca="1">IF(A15-1,VLOOKUP(A15,INDIRECT(A4),5),"")</f>
      </c>
      <c r="D15" s="106">
        <f ca="1">IF(A15-1,VLOOKUP(A15,INDIRECT(A4),6),"")</f>
      </c>
      <c r="E15" s="107">
        <f ca="1">IF(A15-1,VLOOKUP(A15,INDIRECT(A4),4),"")</f>
      </c>
      <c r="F15" s="79"/>
      <c r="G15" s="79"/>
      <c r="H15" s="79"/>
      <c r="I15" s="79"/>
      <c r="J15" s="79"/>
      <c r="K15" s="117">
        <f>IF(COUNT(C15,D15),course(C14,D14,C15,D15),"")</f>
      </c>
      <c r="L15" s="118">
        <f t="shared" si="0"/>
      </c>
      <c r="M15" s="119"/>
      <c r="N15" s="119">
        <f t="shared" si="1"/>
      </c>
      <c r="O15" s="119">
        <f t="shared" si="2"/>
      </c>
      <c r="P15" s="119">
        <f t="shared" si="3"/>
      </c>
      <c r="Q15" s="119">
        <f t="shared" si="4"/>
      </c>
      <c r="R15" s="119">
        <f t="shared" si="5"/>
      </c>
      <c r="S15" s="118">
        <f t="shared" si="6"/>
      </c>
      <c r="T15" s="12"/>
      <c r="U15" s="13"/>
    </row>
    <row r="16" spans="1:19" ht="13.5" thickTop="1">
      <c r="A16" t="s">
        <v>31</v>
      </c>
      <c r="B16" s="108">
        <f>INDEX(A6:A15,COUNT(C6:C15))</f>
        <v>3</v>
      </c>
      <c r="C16" s="109">
        <f>INDEX(C6:C15,COUNT(C6:C15))</f>
        <v>48.778888888888886</v>
      </c>
      <c r="D16" s="109">
        <f>INDEX(D6:D15,COUNT(D6:D15))</f>
        <v>10.265833333333333</v>
      </c>
      <c r="E16" s="110"/>
      <c r="K16" s="110"/>
      <c r="L16" s="110"/>
      <c r="M16" s="110"/>
      <c r="N16" s="110"/>
      <c r="O16" s="110"/>
      <c r="P16" s="110"/>
      <c r="Q16" s="110"/>
      <c r="R16" s="110"/>
      <c r="S16" s="110"/>
    </row>
    <row r="17" spans="1:21" ht="15" customHeight="1">
      <c r="A17" s="32">
        <v>182</v>
      </c>
      <c r="B17" s="111" t="str">
        <f ca="1">IF(A17-1,VLOOKUP(A17,INDIRECT(A4),3),"")</f>
        <v>EDTH</v>
      </c>
      <c r="C17" s="112">
        <f ca="1">IF(A17-1,VLOOKUP(A17,INDIRECT(A4),5),"")</f>
        <v>48.80333333333333</v>
      </c>
      <c r="D17" s="112">
        <f ca="1">IF(A17-1,VLOOKUP(A17,INDIRECT(A4),6),"")</f>
        <v>9.92861111111111</v>
      </c>
      <c r="E17" s="113" t="str">
        <f ca="1">IF(A17-1,VLOOKUP(A17,INDIRECT(A4),4),"")</f>
        <v>123.025</v>
      </c>
      <c r="F17" s="77"/>
      <c r="G17" s="77"/>
      <c r="H17" s="76">
        <v>90</v>
      </c>
      <c r="I17" s="77">
        <v>270</v>
      </c>
      <c r="J17" s="77">
        <v>15</v>
      </c>
      <c r="K17" s="120">
        <f>IF(COUNT(C17,D17),course(C16,D16,C17,D17),"")</f>
        <v>276.27894404506173</v>
      </c>
      <c r="L17" s="121">
        <f>IF(COUNT(H17:J17)=3,luv(K17,H17,I17,J17),"")</f>
        <v>-1.044455123658801</v>
      </c>
      <c r="M17" s="122">
        <v>0</v>
      </c>
      <c r="N17" s="123">
        <f>IF(COUNT(M17),K17+L17-M17,"")</f>
        <v>275.23448892140294</v>
      </c>
      <c r="O17" s="124">
        <f t="shared" si="2"/>
        <v>13.417294280452069</v>
      </c>
      <c r="P17" s="125"/>
      <c r="Q17" s="126">
        <f>IF(COUNT(L17),Vg(K17,H17,I17,J17,L17),"")</f>
        <v>75.07502854921451</v>
      </c>
      <c r="R17" s="127">
        <f>IF(COUNT(Q17),O17*60/Q17,"")</f>
        <v>10.723108234309782</v>
      </c>
      <c r="S17" s="125"/>
      <c r="T17" s="16"/>
      <c r="U17" s="16"/>
    </row>
  </sheetData>
  <sheetProtection formatCells="0"/>
  <printOptions gridLines="1"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/>
  <headerFooter alignWithMargins="0">
    <oddHeader>&amp;C&amp;A</oddHeader>
    <oddFooter>&amp;CSeite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22"/>
  <sheetViews>
    <sheetView zoomScalePageLayoutView="0" workbookViewId="0" topLeftCell="A1">
      <selection activeCell="J4" sqref="J4:K13"/>
    </sheetView>
  </sheetViews>
  <sheetFormatPr defaultColWidth="11.421875" defaultRowHeight="12.75"/>
  <cols>
    <col min="1" max="1" width="15.421875" style="0" customWidth="1"/>
    <col min="2" max="2" width="7.421875" style="0" customWidth="1"/>
    <col min="3" max="3" width="7.28125" style="0" customWidth="1"/>
    <col min="4" max="4" width="10.421875" style="0" customWidth="1"/>
    <col min="5" max="5" width="0.9921875" style="0" customWidth="1"/>
    <col min="6" max="6" width="23.7109375" style="0" customWidth="1"/>
    <col min="7" max="7" width="5.421875" style="0" customWidth="1"/>
    <col min="8" max="8" width="4.8515625" style="0" customWidth="1"/>
    <col min="9" max="9" width="6.421875" style="0" bestFit="1" customWidth="1"/>
    <col min="10" max="10" width="8.8515625" style="0" customWidth="1"/>
    <col min="11" max="11" width="7.7109375" style="0" bestFit="1" customWidth="1"/>
    <col min="12" max="12" width="1.1484375" style="0" customWidth="1"/>
    <col min="13" max="13" width="23.00390625" style="0" customWidth="1"/>
    <col min="14" max="14" width="7.421875" style="0" customWidth="1"/>
    <col min="15" max="15" width="8.421875" style="0" customWidth="1"/>
  </cols>
  <sheetData>
    <row r="1" spans="1:3" ht="19.5" customHeight="1">
      <c r="A1" s="68" t="s">
        <v>2373</v>
      </c>
      <c r="B1" s="32">
        <v>3</v>
      </c>
      <c r="C1" s="128" t="str">
        <f>VLOOKUP(B1,Flugzeuge!$A$2:$AF$14,3)</f>
        <v>A210</v>
      </c>
    </row>
    <row r="2" ht="4.5" customHeight="1" thickBot="1"/>
    <row r="3" spans="1:15" ht="18.75" thickTop="1">
      <c r="A3" s="129" t="s">
        <v>32</v>
      </c>
      <c r="B3" s="130"/>
      <c r="C3" s="23"/>
      <c r="D3" s="24"/>
      <c r="F3" s="27" t="s">
        <v>33</v>
      </c>
      <c r="G3" s="69"/>
      <c r="H3" s="23"/>
      <c r="I3" s="23"/>
      <c r="J3" s="23"/>
      <c r="K3" s="24"/>
      <c r="M3" s="27" t="s">
        <v>2380</v>
      </c>
      <c r="N3" s="23"/>
      <c r="O3" s="24"/>
    </row>
    <row r="4" spans="1:15" ht="13.5" thickBot="1">
      <c r="A4" s="131" t="s">
        <v>34</v>
      </c>
      <c r="B4" s="132">
        <f>VLOOKUP(B1,Flugzeuge!$A$2:$AF$14,4)</f>
        <v>20</v>
      </c>
      <c r="C4" s="20" t="s">
        <v>35</v>
      </c>
      <c r="D4" s="28" t="s">
        <v>36</v>
      </c>
      <c r="F4" s="20"/>
      <c r="G4" s="7"/>
      <c r="H4" s="7"/>
      <c r="I4" s="59" t="s">
        <v>37</v>
      </c>
      <c r="J4" s="60" t="s">
        <v>38</v>
      </c>
      <c r="K4" s="61" t="s">
        <v>39</v>
      </c>
      <c r="M4" s="20"/>
      <c r="N4" s="8" t="s">
        <v>40</v>
      </c>
      <c r="O4" s="58" t="s">
        <v>41</v>
      </c>
    </row>
    <row r="5" spans="1:15" ht="13.5" thickTop="1">
      <c r="A5" s="133" t="s">
        <v>42</v>
      </c>
      <c r="B5" s="110"/>
      <c r="C5" s="21">
        <f>'Flugdurchführungsplan VFR'!S6</f>
        <v>69.1714835169888</v>
      </c>
      <c r="D5" s="34">
        <f>C5*$B$4/60</f>
        <v>23.0571611723296</v>
      </c>
      <c r="F5" s="133" t="s">
        <v>43</v>
      </c>
      <c r="G5" s="139"/>
      <c r="H5" s="31"/>
      <c r="I5" s="70">
        <f>VLOOKUP($B$1,Flugzeuge!$A$2:$AF$14,6)</f>
        <v>500</v>
      </c>
      <c r="J5" s="71">
        <f>VLOOKUP($B$1,Flugzeuge!$A$2:$AF$14,7)</f>
        <v>0.428</v>
      </c>
      <c r="K5" s="25">
        <f>I5*J5</f>
        <v>214</v>
      </c>
      <c r="M5" s="143" t="s">
        <v>44</v>
      </c>
      <c r="N5" s="144">
        <f ca="1">VLOOKUP('Flugdurchführungsplan VFR'!A6,INDIRECT('Flugdurchführungsplan VFR'!A4),7)</f>
        <v>950</v>
      </c>
      <c r="O5" s="145">
        <f ca="1">VLOOKUP('Flugdurchführungsplan VFR'!B16,INDIRECT('Flugdurchführungsplan VFR'!A4),7)</f>
        <v>950</v>
      </c>
    </row>
    <row r="6" spans="1:15" ht="12.75">
      <c r="A6" s="133" t="s">
        <v>45</v>
      </c>
      <c r="B6" s="110"/>
      <c r="C6" s="83">
        <v>10</v>
      </c>
      <c r="D6" s="34">
        <f>C6*$B$4/60</f>
        <v>3.3333333333333335</v>
      </c>
      <c r="F6" s="133" t="s">
        <v>46</v>
      </c>
      <c r="G6" s="139"/>
      <c r="H6" s="31"/>
      <c r="I6" s="81">
        <v>180</v>
      </c>
      <c r="J6" s="71">
        <f>VLOOKUP($B$1,Flugzeuge!$A$2:$AF$14,8)</f>
        <v>0.515</v>
      </c>
      <c r="K6" s="25">
        <f aca="true" t="shared" si="0" ref="K6:K12">I6*J6</f>
        <v>92.7</v>
      </c>
      <c r="M6" s="146" t="s">
        <v>2422</v>
      </c>
      <c r="N6" s="147">
        <f>VLOOKUP($B$1,Flugzeuge!$A$2:$AF$14,30)</f>
        <v>300</v>
      </c>
      <c r="O6" s="148">
        <f>VLOOKUP($B$1,Flugzeuge!$A$2:$AF$14,32)</f>
        <v>200</v>
      </c>
    </row>
    <row r="7" spans="1:15" ht="12.75">
      <c r="A7" s="133" t="s">
        <v>47</v>
      </c>
      <c r="B7" s="110"/>
      <c r="C7" s="83">
        <v>10</v>
      </c>
      <c r="D7" s="34">
        <f>C7*$B$4/60</f>
        <v>3.3333333333333335</v>
      </c>
      <c r="F7" s="133" t="s">
        <v>48</v>
      </c>
      <c r="G7" s="139"/>
      <c r="H7" s="31"/>
      <c r="I7" s="81">
        <v>0</v>
      </c>
      <c r="J7" s="71">
        <f>VLOOKUP($B$1,Flugzeuge!$A$2:$AF$14,9)</f>
        <v>0</v>
      </c>
      <c r="K7" s="25">
        <f t="shared" si="0"/>
        <v>0</v>
      </c>
      <c r="M7" s="133" t="s">
        <v>2372</v>
      </c>
      <c r="N7" s="149">
        <f>VLOOKUP($B$1,Flugzeuge!$A$2:$AF$14,29)</f>
        <v>560</v>
      </c>
      <c r="O7" s="150">
        <f>VLOOKUP($B$1,Flugzeuge!$A$2:$AF$14,31)</f>
        <v>500</v>
      </c>
    </row>
    <row r="8" spans="1:15" ht="12.75">
      <c r="A8" s="133" t="s">
        <v>49</v>
      </c>
      <c r="B8" s="110"/>
      <c r="C8" s="97">
        <f>'Flugdurchführungsplan VFR'!R17</f>
        <v>10.723108234309782</v>
      </c>
      <c r="D8" s="34">
        <f>IF(C8="","",C8*$B$4/60)</f>
        <v>3.574369411436594</v>
      </c>
      <c r="F8" s="133" t="s">
        <v>2346</v>
      </c>
      <c r="G8" s="140" t="s">
        <v>2374</v>
      </c>
      <c r="H8" s="68">
        <f>VLOOKUP($B$1,Flugzeuge!$A$2:$AF$13,11)</f>
        <v>40</v>
      </c>
      <c r="I8" s="81">
        <v>0</v>
      </c>
      <c r="J8" s="71">
        <f>VLOOKUP($B$1,Flugzeuge!$A$2:$AF$14,10)</f>
        <v>1.3</v>
      </c>
      <c r="K8" s="25">
        <f t="shared" si="0"/>
        <v>0</v>
      </c>
      <c r="M8" s="22" t="s">
        <v>50</v>
      </c>
      <c r="N8" s="83"/>
      <c r="O8" s="82"/>
    </row>
    <row r="9" spans="1:15" ht="12.75">
      <c r="A9" s="134" t="s">
        <v>51</v>
      </c>
      <c r="B9" s="135"/>
      <c r="C9" s="37">
        <v>30</v>
      </c>
      <c r="D9" s="35">
        <f>C9*$B$4/60</f>
        <v>10</v>
      </c>
      <c r="F9" s="133" t="s">
        <v>2347</v>
      </c>
      <c r="G9" s="140" t="s">
        <v>2374</v>
      </c>
      <c r="H9" s="68">
        <f>VLOOKUP($B$1,Flugzeuge!$A$2:$AF$13,13)</f>
        <v>0</v>
      </c>
      <c r="I9" s="81">
        <v>0</v>
      </c>
      <c r="J9" s="71">
        <f>VLOOKUP($B$1,Flugzeuge!$A$2:$AF$14,12)</f>
        <v>0</v>
      </c>
      <c r="K9" s="25">
        <f t="shared" si="0"/>
        <v>0</v>
      </c>
      <c r="M9" s="22" t="s">
        <v>52</v>
      </c>
      <c r="N9" s="83"/>
      <c r="O9" s="82"/>
    </row>
    <row r="10" spans="1:15" ht="12.75">
      <c r="A10" s="136" t="s">
        <v>53</v>
      </c>
      <c r="B10" s="137"/>
      <c r="C10" s="30">
        <f>SUM(C5:C9)</f>
        <v>129.89459175129858</v>
      </c>
      <c r="D10" s="36">
        <f>C10*$B$4/60</f>
        <v>43.29819725043286</v>
      </c>
      <c r="F10" s="133" t="s">
        <v>2385</v>
      </c>
      <c r="G10" s="128">
        <f>VLOOKUP($B$1,Flugzeuge!$A$2:$AF$13,15)</f>
        <v>120</v>
      </c>
      <c r="H10" s="82">
        <v>80</v>
      </c>
      <c r="I10" s="80">
        <f>H10*0.72</f>
        <v>57.599999999999994</v>
      </c>
      <c r="J10" s="71">
        <f>VLOOKUP($B$1,Flugzeuge!$A$2:$AF$14,14)</f>
        <v>0.325</v>
      </c>
      <c r="K10" s="25">
        <f t="shared" si="0"/>
        <v>18.72</v>
      </c>
      <c r="M10" s="22" t="s">
        <v>54</v>
      </c>
      <c r="N10" s="83"/>
      <c r="O10" s="82"/>
    </row>
    <row r="11" spans="1:15" ht="13.5" thickBot="1">
      <c r="A11" s="133" t="s">
        <v>55</v>
      </c>
      <c r="B11" s="110"/>
      <c r="C11" s="21">
        <f>D11/$B$4*60</f>
        <v>110.10540824870144</v>
      </c>
      <c r="D11" s="29">
        <f>D12-D10</f>
        <v>36.70180274956714</v>
      </c>
      <c r="F11" s="133" t="s">
        <v>2375</v>
      </c>
      <c r="G11" s="128">
        <f>VLOOKUP($B$1,Flugzeuge!$A$2:$AF$11,17)</f>
        <v>0</v>
      </c>
      <c r="H11" s="82"/>
      <c r="I11" s="80">
        <f>H11*0.72</f>
        <v>0</v>
      </c>
      <c r="J11" s="71">
        <f>VLOOKUP($B$1,Flugzeuge!$A$2:$AF$14,16)</f>
        <v>0</v>
      </c>
      <c r="K11" s="25">
        <f t="shared" si="0"/>
        <v>0</v>
      </c>
      <c r="M11" s="22" t="s">
        <v>56</v>
      </c>
      <c r="N11" s="83"/>
      <c r="O11" s="82"/>
    </row>
    <row r="12" spans="1:15" ht="15" thickBot="1" thickTop="1">
      <c r="A12" s="133" t="s">
        <v>57</v>
      </c>
      <c r="B12" s="110"/>
      <c r="C12" s="21">
        <f>D12/$B$4*60</f>
        <v>240</v>
      </c>
      <c r="D12" s="96">
        <f>SUM(H10:H12)</f>
        <v>80</v>
      </c>
      <c r="F12" s="133" t="s">
        <v>2384</v>
      </c>
      <c r="G12" s="128">
        <f>VLOOKUP($B$1,Flugzeuge!$A$2:$AF$11,19)</f>
        <v>0</v>
      </c>
      <c r="H12" s="87"/>
      <c r="I12" s="80">
        <f>H12*0.72</f>
        <v>0</v>
      </c>
      <c r="J12" s="71">
        <f>VLOOKUP($B$1,Flugzeuge!$A$2:$AF$14,18)</f>
        <v>0</v>
      </c>
      <c r="K12" s="25">
        <f t="shared" si="0"/>
        <v>0</v>
      </c>
      <c r="M12" s="62" t="s">
        <v>58</v>
      </c>
      <c r="N12" s="84"/>
      <c r="O12" s="85"/>
    </row>
    <row r="13" spans="1:15" ht="15" thickBot="1" thickTop="1">
      <c r="A13" s="131" t="s">
        <v>59</v>
      </c>
      <c r="B13" s="138"/>
      <c r="C13" s="26">
        <f>C12-30</f>
        <v>210</v>
      </c>
      <c r="D13" s="86"/>
      <c r="F13" s="141" t="s">
        <v>2383</v>
      </c>
      <c r="G13" s="142">
        <f>VLOOKUP($B$1,Flugzeuge!$A$2:$AF$13,5)</f>
        <v>750</v>
      </c>
      <c r="H13" s="41"/>
      <c r="I13" s="90">
        <f>SUM(I5:I12)</f>
        <v>737.6</v>
      </c>
      <c r="J13" s="88">
        <f>K13/I13</f>
        <v>0.44118763557483726</v>
      </c>
      <c r="K13" s="89">
        <f>SUM(K5:K12)</f>
        <v>325.41999999999996</v>
      </c>
      <c r="M13" s="57" t="s">
        <v>60</v>
      </c>
      <c r="N13" s="73">
        <f>SUM(N7:N12)</f>
        <v>560</v>
      </c>
      <c r="O13" s="74">
        <f>SUM(O7:O12)</f>
        <v>500</v>
      </c>
    </row>
    <row r="14" ht="13.5" thickTop="1"/>
    <row r="15" ht="12.75">
      <c r="C15" s="19"/>
    </row>
    <row r="16" spans="2:3" ht="12.75">
      <c r="B16">
        <f>VLOOKUP($B$1,Flugzeuge!$A$2:$AF$14,20)</f>
        <v>0.427</v>
      </c>
      <c r="C16">
        <f>VLOOKUP($B$1,Flugzeuge!$A$2:$AF$14,22)</f>
        <v>550</v>
      </c>
    </row>
    <row r="17" spans="2:3" ht="12.75">
      <c r="B17">
        <f>VLOOKUP($B$1,Flugzeuge!$A$2:$AF$14,23)</f>
        <v>0.427</v>
      </c>
      <c r="C17">
        <f>VLOOKUP($B$1,Flugzeuge!$A$2:$AF$14,25)</f>
        <v>550</v>
      </c>
    </row>
    <row r="18" spans="2:3" ht="12.75">
      <c r="B18">
        <f>VLOOKUP($B$1,Flugzeuge!$A$2:$AF$14,26)</f>
        <v>0.427</v>
      </c>
      <c r="C18">
        <f>VLOOKUP($B$1,Flugzeuge!$A$2:$AF$14,28)</f>
        <v>750</v>
      </c>
    </row>
    <row r="19" spans="2:3" ht="12.75">
      <c r="B19">
        <f>VLOOKUP($B$1,Flugzeuge!$A$2:$AF$14,27)</f>
        <v>0.523</v>
      </c>
      <c r="C19">
        <f>VLOOKUP($B$1,Flugzeuge!$A$2:$AF$14,28)</f>
        <v>750</v>
      </c>
    </row>
    <row r="20" spans="2:3" ht="12.75">
      <c r="B20">
        <f>VLOOKUP($B$1,Flugzeuge!$A$2:$AF$14,24)</f>
        <v>0.523</v>
      </c>
      <c r="C20">
        <f>VLOOKUP($B$1,Flugzeuge!$A$2:$AF$14,25)</f>
        <v>550</v>
      </c>
    </row>
    <row r="21" spans="2:3" ht="12.75">
      <c r="B21">
        <f>VLOOKUP($B$1,Flugzeuge!$A$2:$AF$14,21)</f>
        <v>0.523</v>
      </c>
      <c r="C21">
        <f>VLOOKUP($B$1,Flugzeuge!$A$2:$AF$14,22)</f>
        <v>550</v>
      </c>
    </row>
    <row r="22" spans="1:3" ht="12.75">
      <c r="A22" s="91" t="s">
        <v>2378</v>
      </c>
      <c r="B22" s="72">
        <f>J13</f>
        <v>0.44118763557483726</v>
      </c>
      <c r="C22" s="3">
        <f>I13</f>
        <v>737.6</v>
      </c>
    </row>
  </sheetData>
  <sheetProtection sheet="1" scenarios="1" formatCells="0"/>
  <conditionalFormatting sqref="N13">
    <cfRule type="cellIs" priority="1" dxfId="2" operator="greaterThan" stopIfTrue="1">
      <formula>'Flugdurchführungsplan Seite 2'!$N$5*0.9</formula>
    </cfRule>
  </conditionalFormatting>
  <conditionalFormatting sqref="O13">
    <cfRule type="cellIs" priority="2" dxfId="2" operator="greaterThan" stopIfTrue="1">
      <formula>'Flugdurchführungsplan Seite 2'!$O$5*0.9</formula>
    </cfRule>
  </conditionalFormatting>
  <conditionalFormatting sqref="D12">
    <cfRule type="cellIs" priority="3" dxfId="4" operator="lessThan" stopIfTrue="1">
      <formula>'Flugdurchführungsplan Seite 2'!$D$10</formula>
    </cfRule>
  </conditionalFormatting>
  <conditionalFormatting sqref="I13">
    <cfRule type="cellIs" priority="4" dxfId="0" operator="greaterThan" stopIfTrue="1">
      <formula>'Flugdurchführungsplan Seite 2'!$G$13</formula>
    </cfRule>
  </conditionalFormatting>
  <printOptions gridLines="1"/>
  <pageMargins left="0.31496062992125984" right="0.31496062992125984" top="0.984251968503937" bottom="0.984251968503937" header="0.5118110236220472" footer="0.5118110236220472"/>
  <pageSetup fitToHeight="1" fitToWidth="1" horizontalDpi="600" verticalDpi="600" orientation="landscape" paperSize="9"/>
  <headerFooter alignWithMargins="0">
    <oddHeader>&amp;C&amp;A</oddHeader>
  </headerFooter>
  <ignoredErrors>
    <ignoredError sqref="J13 D8" formula="1"/>
    <ignoredError sqref="C8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J684"/>
  <sheetViews>
    <sheetView zoomScalePageLayoutView="0" workbookViewId="0" topLeftCell="B1">
      <selection activeCell="B454" sqref="B454"/>
    </sheetView>
  </sheetViews>
  <sheetFormatPr defaultColWidth="11.421875" defaultRowHeight="12.75"/>
  <cols>
    <col min="1" max="1" width="4.140625" style="0" customWidth="1"/>
    <col min="2" max="2" width="25.7109375" style="0" bestFit="1" customWidth="1"/>
    <col min="3" max="3" width="13.28125" style="0" customWidth="1"/>
    <col min="4" max="4" width="8.7109375" style="0" customWidth="1"/>
    <col min="5" max="5" width="5.7109375" style="2" customWidth="1"/>
    <col min="6" max="6" width="7.421875" style="2" customWidth="1"/>
    <col min="7" max="7" width="9.7109375" style="0" bestFit="1" customWidth="1"/>
    <col min="8" max="8" width="9.421875" style="0" customWidth="1"/>
    <col min="9" max="9" width="11.00390625" style="40" customWidth="1"/>
    <col min="12" max="12" width="18.28125" style="0" bestFit="1" customWidth="1"/>
  </cols>
  <sheetData>
    <row r="1" spans="1:10" ht="12.75">
      <c r="A1">
        <v>0</v>
      </c>
      <c r="B1" t="s">
        <v>61</v>
      </c>
      <c r="C1" t="s">
        <v>62</v>
      </c>
      <c r="D1" t="s">
        <v>63</v>
      </c>
      <c r="E1" s="2" t="s">
        <v>64</v>
      </c>
      <c r="F1" s="2" t="s">
        <v>65</v>
      </c>
      <c r="G1" t="s">
        <v>66</v>
      </c>
      <c r="H1" t="s">
        <v>11</v>
      </c>
      <c r="I1" s="31" t="s">
        <v>12</v>
      </c>
      <c r="J1" t="s">
        <v>2329</v>
      </c>
    </row>
    <row r="2" spans="1:9" ht="12.75">
      <c r="A2">
        <v>1</v>
      </c>
      <c r="G2" s="2"/>
      <c r="H2" s="2"/>
      <c r="I2" s="31"/>
    </row>
    <row r="3" spans="1:10" ht="12" customHeight="1">
      <c r="A3">
        <f>A2+1</f>
        <v>2</v>
      </c>
      <c r="B3" t="s">
        <v>122</v>
      </c>
      <c r="C3" t="s">
        <v>123</v>
      </c>
      <c r="D3" s="64" t="s">
        <v>124</v>
      </c>
      <c r="E3" s="2">
        <f aca="true" t="shared" si="0" ref="E3:E34">LEFT(H$1:H$65536,2)+MID(H$1:H$65536,4,2)/60+RIGHT(H$1:H$65536,2)/3600</f>
        <v>50.82416666666667</v>
      </c>
      <c r="F3" s="2">
        <f aca="true" t="shared" si="1" ref="F3:F34">LEFT(I$1:I$65536,2)+MID(I$1:I$65536,4,2)/60+RIGHT(I$1:I$65536,2)/3600</f>
        <v>6.186944444444444</v>
      </c>
      <c r="G3" s="2"/>
      <c r="H3" s="64" t="s">
        <v>125</v>
      </c>
      <c r="I3" s="64" t="s">
        <v>126</v>
      </c>
      <c r="J3" s="65" t="s">
        <v>127</v>
      </c>
    </row>
    <row r="4" spans="1:10" ht="12.75">
      <c r="A4">
        <f>A3+1</f>
        <v>3</v>
      </c>
      <c r="B4" t="s">
        <v>128</v>
      </c>
      <c r="C4" t="s">
        <v>67</v>
      </c>
      <c r="D4" s="64" t="s">
        <v>252</v>
      </c>
      <c r="E4" s="2">
        <f t="shared" si="0"/>
        <v>48.778888888888886</v>
      </c>
      <c r="F4" s="2">
        <f t="shared" si="1"/>
        <v>10.265833333333333</v>
      </c>
      <c r="G4">
        <v>950</v>
      </c>
      <c r="H4" s="64" t="s">
        <v>130</v>
      </c>
      <c r="I4" s="64" t="s">
        <v>131</v>
      </c>
      <c r="J4" s="65" t="s">
        <v>132</v>
      </c>
    </row>
    <row r="5" spans="1:10" ht="12.75">
      <c r="A5">
        <f aca="true" t="shared" si="2" ref="A5:A68">A4+1</f>
        <v>4</v>
      </c>
      <c r="B5" t="s">
        <v>133</v>
      </c>
      <c r="C5" t="s">
        <v>134</v>
      </c>
      <c r="D5" s="64" t="s">
        <v>135</v>
      </c>
      <c r="E5" s="2">
        <f t="shared" si="0"/>
        <v>52.37888888888889</v>
      </c>
      <c r="F5" s="2">
        <f t="shared" si="1"/>
        <v>7.914444444444444</v>
      </c>
      <c r="G5" s="2"/>
      <c r="H5" s="64" t="s">
        <v>136</v>
      </c>
      <c r="I5" s="64" t="s">
        <v>137</v>
      </c>
      <c r="J5" s="65" t="s">
        <v>138</v>
      </c>
    </row>
    <row r="6" spans="1:10" ht="12.75">
      <c r="A6">
        <f t="shared" si="2"/>
        <v>5</v>
      </c>
      <c r="B6" t="s">
        <v>139</v>
      </c>
      <c r="C6" t="s">
        <v>140</v>
      </c>
      <c r="D6" s="64" t="s">
        <v>141</v>
      </c>
      <c r="E6" s="2">
        <f t="shared" si="0"/>
        <v>52.888333333333335</v>
      </c>
      <c r="F6" s="2">
        <f t="shared" si="1"/>
        <v>8.233333333333333</v>
      </c>
      <c r="G6" s="2"/>
      <c r="H6" s="64" t="s">
        <v>142</v>
      </c>
      <c r="I6" s="64" t="s">
        <v>143</v>
      </c>
      <c r="J6" s="65" t="s">
        <v>144</v>
      </c>
    </row>
    <row r="7" spans="1:10" ht="12.75">
      <c r="A7">
        <f t="shared" si="2"/>
        <v>6</v>
      </c>
      <c r="B7" t="s">
        <v>145</v>
      </c>
      <c r="C7" t="s">
        <v>146</v>
      </c>
      <c r="D7" s="64" t="s">
        <v>147</v>
      </c>
      <c r="E7" s="2">
        <f t="shared" si="0"/>
        <v>53.70138888888889</v>
      </c>
      <c r="F7" s="2">
        <f t="shared" si="1"/>
        <v>9.741666666666665</v>
      </c>
      <c r="G7" s="2"/>
      <c r="H7" s="64" t="s">
        <v>148</v>
      </c>
      <c r="I7" s="64" t="s">
        <v>149</v>
      </c>
      <c r="J7" s="65" t="s">
        <v>150</v>
      </c>
    </row>
    <row r="8" spans="1:10" ht="12.75">
      <c r="A8">
        <f t="shared" si="2"/>
        <v>7</v>
      </c>
      <c r="B8" t="s">
        <v>151</v>
      </c>
      <c r="C8" t="s">
        <v>152</v>
      </c>
      <c r="D8" s="64" t="s">
        <v>135</v>
      </c>
      <c r="E8" s="2">
        <f t="shared" si="0"/>
        <v>50.59444444444445</v>
      </c>
      <c r="F8" s="2">
        <f t="shared" si="1"/>
        <v>7.945833333333334</v>
      </c>
      <c r="G8" s="2"/>
      <c r="H8" s="64" t="s">
        <v>153</v>
      </c>
      <c r="I8" s="64" t="s">
        <v>154</v>
      </c>
      <c r="J8" s="65" t="s">
        <v>155</v>
      </c>
    </row>
    <row r="9" spans="1:10" ht="12.75">
      <c r="A9">
        <f t="shared" si="2"/>
        <v>8</v>
      </c>
      <c r="B9" t="s">
        <v>156</v>
      </c>
      <c r="C9" t="s">
        <v>157</v>
      </c>
      <c r="D9" s="64" t="s">
        <v>158</v>
      </c>
      <c r="E9" s="2">
        <f t="shared" si="0"/>
        <v>48.249722222222225</v>
      </c>
      <c r="F9" s="2">
        <f t="shared" si="1"/>
        <v>9.06027777777778</v>
      </c>
      <c r="G9" s="2"/>
      <c r="H9" s="64" t="s">
        <v>159</v>
      </c>
      <c r="I9" s="64" t="s">
        <v>160</v>
      </c>
      <c r="J9" s="65" t="s">
        <v>161</v>
      </c>
    </row>
    <row r="10" spans="1:10" ht="12.75">
      <c r="A10">
        <f t="shared" si="2"/>
        <v>9</v>
      </c>
      <c r="B10" t="s">
        <v>162</v>
      </c>
      <c r="C10" t="s">
        <v>163</v>
      </c>
      <c r="D10" s="64" t="s">
        <v>164</v>
      </c>
      <c r="E10" s="2">
        <f t="shared" si="0"/>
        <v>50.84166666666667</v>
      </c>
      <c r="F10" s="2">
        <f t="shared" si="1"/>
        <v>11.072222222222223</v>
      </c>
      <c r="G10" s="2"/>
      <c r="H10" s="64" t="s">
        <v>165</v>
      </c>
      <c r="I10" s="64" t="s">
        <v>166</v>
      </c>
      <c r="J10" s="65" t="s">
        <v>167</v>
      </c>
    </row>
    <row r="11" spans="1:10" ht="12.75">
      <c r="A11">
        <f t="shared" si="2"/>
        <v>10</v>
      </c>
      <c r="B11" t="s">
        <v>168</v>
      </c>
      <c r="C11" t="s">
        <v>169</v>
      </c>
      <c r="D11" s="64" t="s">
        <v>170</v>
      </c>
      <c r="E11" s="2">
        <f t="shared" si="0"/>
        <v>51.03666666666666</v>
      </c>
      <c r="F11" s="2">
        <f t="shared" si="1"/>
        <v>8.68</v>
      </c>
      <c r="G11" s="2"/>
      <c r="H11" s="64" t="s">
        <v>171</v>
      </c>
      <c r="I11" s="64" t="s">
        <v>172</v>
      </c>
      <c r="J11" s="65" t="s">
        <v>173</v>
      </c>
    </row>
    <row r="12" spans="1:10" ht="12.75">
      <c r="A12">
        <f t="shared" si="2"/>
        <v>11</v>
      </c>
      <c r="B12" t="s">
        <v>174</v>
      </c>
      <c r="C12" t="s">
        <v>175</v>
      </c>
      <c r="D12" s="64" t="s">
        <v>176</v>
      </c>
      <c r="E12" s="2">
        <f t="shared" si="0"/>
        <v>48.270833333333336</v>
      </c>
      <c r="F12" s="2">
        <f t="shared" si="1"/>
        <v>7.843055555555555</v>
      </c>
      <c r="G12" s="2"/>
      <c r="H12" s="64" t="s">
        <v>177</v>
      </c>
      <c r="I12" s="64" t="s">
        <v>178</v>
      </c>
      <c r="J12" s="65" t="s">
        <v>179</v>
      </c>
    </row>
    <row r="13" spans="1:10" ht="12.75">
      <c r="A13">
        <f t="shared" si="2"/>
        <v>12</v>
      </c>
      <c r="B13" t="s">
        <v>180</v>
      </c>
      <c r="C13" t="s">
        <v>181</v>
      </c>
      <c r="D13" s="64" t="s">
        <v>182</v>
      </c>
      <c r="E13" s="2">
        <f t="shared" si="0"/>
        <v>51.314166666666665</v>
      </c>
      <c r="F13" s="2">
        <f t="shared" si="1"/>
        <v>7.711944444444445</v>
      </c>
      <c r="G13" s="2"/>
      <c r="H13" s="64" t="s">
        <v>183</v>
      </c>
      <c r="I13" s="64" t="s">
        <v>184</v>
      </c>
      <c r="J13" s="65" t="s">
        <v>185</v>
      </c>
    </row>
    <row r="14" spans="1:10" ht="12.75">
      <c r="A14">
        <f t="shared" si="2"/>
        <v>13</v>
      </c>
      <c r="B14" t="s">
        <v>186</v>
      </c>
      <c r="C14" t="s">
        <v>187</v>
      </c>
      <c r="D14" s="64" t="s">
        <v>188</v>
      </c>
      <c r="E14" s="2">
        <f t="shared" si="0"/>
        <v>50.98305555555556</v>
      </c>
      <c r="F14" s="2">
        <f t="shared" si="1"/>
        <v>12.508055555555556</v>
      </c>
      <c r="G14" s="2"/>
      <c r="H14" s="64" t="s">
        <v>189</v>
      </c>
      <c r="I14" s="64" t="s">
        <v>190</v>
      </c>
      <c r="J14" s="65" t="s">
        <v>191</v>
      </c>
    </row>
    <row r="15" spans="1:10" ht="12.75">
      <c r="A15">
        <f t="shared" si="2"/>
        <v>14</v>
      </c>
      <c r="B15" t="s">
        <v>192</v>
      </c>
      <c r="C15" t="s">
        <v>193</v>
      </c>
      <c r="D15" s="64" t="s">
        <v>141</v>
      </c>
      <c r="E15" s="2">
        <f t="shared" si="0"/>
        <v>47.83555555555556</v>
      </c>
      <c r="F15" s="2">
        <f t="shared" si="1"/>
        <v>10.871111111111112</v>
      </c>
      <c r="G15" s="2"/>
      <c r="H15" s="64" t="s">
        <v>194</v>
      </c>
      <c r="I15" s="64" t="s">
        <v>195</v>
      </c>
      <c r="J15" s="65" t="s">
        <v>196</v>
      </c>
    </row>
    <row r="16" spans="1:10" ht="12.75">
      <c r="A16">
        <f t="shared" si="2"/>
        <v>15</v>
      </c>
      <c r="B16" t="s">
        <v>197</v>
      </c>
      <c r="C16" t="s">
        <v>198</v>
      </c>
      <c r="D16" s="64" t="s">
        <v>199</v>
      </c>
      <c r="E16" s="2">
        <f t="shared" si="0"/>
        <v>48.263888888888886</v>
      </c>
      <c r="F16" s="2">
        <f t="shared" si="1"/>
        <v>12.4125</v>
      </c>
      <c r="G16" s="2"/>
      <c r="H16" s="64" t="s">
        <v>200</v>
      </c>
      <c r="I16" s="64" t="s">
        <v>201</v>
      </c>
      <c r="J16" s="65" t="s">
        <v>202</v>
      </c>
    </row>
    <row r="17" spans="1:10" ht="12.75">
      <c r="A17">
        <f t="shared" si="2"/>
        <v>16</v>
      </c>
      <c r="B17" t="s">
        <v>203</v>
      </c>
      <c r="C17" t="s">
        <v>204</v>
      </c>
      <c r="D17" s="64" t="s">
        <v>205</v>
      </c>
      <c r="E17" s="2">
        <f t="shared" si="0"/>
        <v>53.833333333333336</v>
      </c>
      <c r="F17" s="2">
        <f t="shared" si="1"/>
        <v>13.674999999999999</v>
      </c>
      <c r="G17" s="2"/>
      <c r="H17" s="64" t="s">
        <v>206</v>
      </c>
      <c r="I17" s="64" t="s">
        <v>207</v>
      </c>
      <c r="J17" s="65" t="s">
        <v>208</v>
      </c>
    </row>
    <row r="18" spans="1:10" ht="12.75">
      <c r="A18">
        <f t="shared" si="2"/>
        <v>17</v>
      </c>
      <c r="B18" t="s">
        <v>209</v>
      </c>
      <c r="C18" t="s">
        <v>210</v>
      </c>
      <c r="D18" s="64" t="s">
        <v>141</v>
      </c>
      <c r="E18" s="2">
        <f t="shared" si="0"/>
        <v>49.30833333333333</v>
      </c>
      <c r="F18" s="2">
        <f t="shared" si="1"/>
        <v>10.638333333333334</v>
      </c>
      <c r="G18" s="2"/>
      <c r="H18" s="64" t="s">
        <v>211</v>
      </c>
      <c r="I18" s="64" t="s">
        <v>212</v>
      </c>
      <c r="J18" s="65" t="s">
        <v>213</v>
      </c>
    </row>
    <row r="19" spans="1:10" ht="12.75">
      <c r="A19">
        <f t="shared" si="2"/>
        <v>18</v>
      </c>
      <c r="B19" t="s">
        <v>214</v>
      </c>
      <c r="C19" t="s">
        <v>215</v>
      </c>
      <c r="D19" s="64" t="s">
        <v>216</v>
      </c>
      <c r="E19" s="2">
        <f t="shared" si="0"/>
        <v>49.361111111111114</v>
      </c>
      <c r="F19" s="2">
        <f t="shared" si="1"/>
        <v>10.672222222222222</v>
      </c>
      <c r="G19" s="2"/>
      <c r="H19" s="64" t="s">
        <v>217</v>
      </c>
      <c r="I19" s="64" t="s">
        <v>218</v>
      </c>
      <c r="J19" s="65" t="s">
        <v>219</v>
      </c>
    </row>
    <row r="20" spans="1:10" ht="12.75">
      <c r="A20">
        <f t="shared" si="2"/>
        <v>19</v>
      </c>
      <c r="B20" t="s">
        <v>220</v>
      </c>
      <c r="C20" t="s">
        <v>221</v>
      </c>
      <c r="D20" s="64" t="s">
        <v>222</v>
      </c>
      <c r="E20" s="2">
        <f t="shared" si="0"/>
        <v>50.29055555555556</v>
      </c>
      <c r="F20" s="2">
        <f t="shared" si="1"/>
        <v>8.536666666666667</v>
      </c>
      <c r="G20" s="2"/>
      <c r="H20" s="64" t="s">
        <v>223</v>
      </c>
      <c r="I20" s="64" t="s">
        <v>224</v>
      </c>
      <c r="J20" s="65" t="s">
        <v>225</v>
      </c>
    </row>
    <row r="21" spans="1:10" ht="12.75">
      <c r="A21">
        <f t="shared" si="2"/>
        <v>20</v>
      </c>
      <c r="B21" t="s">
        <v>226</v>
      </c>
      <c r="C21" t="s">
        <v>227</v>
      </c>
      <c r="D21" s="64" t="s">
        <v>228</v>
      </c>
      <c r="E21" s="2">
        <f t="shared" si="0"/>
        <v>49.126111111111115</v>
      </c>
      <c r="F21" s="2">
        <f t="shared" si="1"/>
        <v>12.986666666666666</v>
      </c>
      <c r="G21" s="2"/>
      <c r="H21" s="64" t="s">
        <v>229</v>
      </c>
      <c r="I21" s="64" t="s">
        <v>230</v>
      </c>
      <c r="J21" s="65" t="s">
        <v>231</v>
      </c>
    </row>
    <row r="22" spans="1:10" ht="12.75">
      <c r="A22">
        <f t="shared" si="2"/>
        <v>21</v>
      </c>
      <c r="B22" t="s">
        <v>232</v>
      </c>
      <c r="C22" t="s">
        <v>233</v>
      </c>
      <c r="D22" s="64" t="s">
        <v>234</v>
      </c>
      <c r="E22" s="2">
        <f t="shared" si="0"/>
        <v>51.484722222222224</v>
      </c>
      <c r="F22" s="2">
        <f t="shared" si="1"/>
        <v>7.900277777777778</v>
      </c>
      <c r="G22" s="2"/>
      <c r="H22" s="64" t="s">
        <v>235</v>
      </c>
      <c r="I22" s="64" t="s">
        <v>236</v>
      </c>
      <c r="J22" s="65" t="s">
        <v>237</v>
      </c>
    </row>
    <row r="23" spans="1:10" ht="12.75">
      <c r="A23">
        <f t="shared" si="2"/>
        <v>22</v>
      </c>
      <c r="B23" t="s">
        <v>238</v>
      </c>
      <c r="C23" t="s">
        <v>239</v>
      </c>
      <c r="D23" s="64" t="s">
        <v>240</v>
      </c>
      <c r="E23" s="2">
        <f t="shared" si="0"/>
        <v>49.93888888888888</v>
      </c>
      <c r="F23" s="2">
        <f t="shared" si="1"/>
        <v>9.0625</v>
      </c>
      <c r="G23" s="2"/>
      <c r="H23" s="64" t="s">
        <v>241</v>
      </c>
      <c r="I23" s="64" t="s">
        <v>242</v>
      </c>
      <c r="J23" s="65" t="s">
        <v>243</v>
      </c>
    </row>
    <row r="24" spans="1:10" ht="12.75">
      <c r="A24">
        <f t="shared" si="2"/>
        <v>23</v>
      </c>
      <c r="B24" t="s">
        <v>244</v>
      </c>
      <c r="C24" t="s">
        <v>245</v>
      </c>
      <c r="D24" s="64" t="s">
        <v>246</v>
      </c>
      <c r="E24" s="2">
        <f t="shared" si="0"/>
        <v>51.766666666666666</v>
      </c>
      <c r="F24" s="2">
        <f t="shared" si="1"/>
        <v>11.5</v>
      </c>
      <c r="G24" s="2"/>
      <c r="H24" s="64" t="s">
        <v>247</v>
      </c>
      <c r="I24" s="64" t="s">
        <v>248</v>
      </c>
      <c r="J24" s="65" t="s">
        <v>249</v>
      </c>
    </row>
    <row r="25" spans="1:10" ht="12.75">
      <c r="A25">
        <f t="shared" si="2"/>
        <v>24</v>
      </c>
      <c r="B25" t="s">
        <v>250</v>
      </c>
      <c r="C25" t="s">
        <v>251</v>
      </c>
      <c r="D25" s="64" t="s">
        <v>252</v>
      </c>
      <c r="E25" s="2">
        <f t="shared" si="0"/>
        <v>51.146388888888886</v>
      </c>
      <c r="F25" s="2">
        <f t="shared" si="1"/>
        <v>7.9366666666666665</v>
      </c>
      <c r="G25" s="2"/>
      <c r="H25" s="64" t="s">
        <v>253</v>
      </c>
      <c r="I25" s="64" t="s">
        <v>254</v>
      </c>
      <c r="J25" s="65" t="s">
        <v>255</v>
      </c>
    </row>
    <row r="26" spans="1:10" ht="12.75">
      <c r="A26">
        <f t="shared" si="2"/>
        <v>25</v>
      </c>
      <c r="B26" t="s">
        <v>256</v>
      </c>
      <c r="C26" t="s">
        <v>257</v>
      </c>
      <c r="D26" s="64" t="s">
        <v>258</v>
      </c>
      <c r="E26" s="2">
        <f t="shared" si="0"/>
        <v>50.49805555555556</v>
      </c>
      <c r="F26" s="2">
        <f t="shared" si="1"/>
        <v>12.380555555555556</v>
      </c>
      <c r="G26" s="2"/>
      <c r="H26" s="64" t="s">
        <v>259</v>
      </c>
      <c r="I26" s="64" t="s">
        <v>260</v>
      </c>
      <c r="J26" s="65" t="s">
        <v>261</v>
      </c>
    </row>
    <row r="27" spans="1:10" ht="12.75">
      <c r="A27">
        <f t="shared" si="2"/>
        <v>26</v>
      </c>
      <c r="B27" t="s">
        <v>262</v>
      </c>
      <c r="C27" t="s">
        <v>263</v>
      </c>
      <c r="D27" s="64" t="s">
        <v>264</v>
      </c>
      <c r="E27" s="2">
        <f t="shared" si="0"/>
        <v>48.42611111111111</v>
      </c>
      <c r="F27" s="2">
        <f t="shared" si="1"/>
        <v>10.933055555555555</v>
      </c>
      <c r="G27" s="2"/>
      <c r="H27" s="64" t="s">
        <v>265</v>
      </c>
      <c r="I27" s="64" t="s">
        <v>266</v>
      </c>
      <c r="J27" s="65" t="s">
        <v>267</v>
      </c>
    </row>
    <row r="28" spans="1:10" ht="12.75">
      <c r="A28">
        <f t="shared" si="2"/>
        <v>27</v>
      </c>
      <c r="B28" t="s">
        <v>268</v>
      </c>
      <c r="C28" t="s">
        <v>269</v>
      </c>
      <c r="D28" s="64" t="s">
        <v>2342</v>
      </c>
      <c r="E28" s="2">
        <f t="shared" si="0"/>
        <v>49.95</v>
      </c>
      <c r="F28" s="2">
        <f t="shared" si="1"/>
        <v>8.966666666666667</v>
      </c>
      <c r="G28" s="2"/>
      <c r="H28" s="64" t="s">
        <v>270</v>
      </c>
      <c r="I28" s="64" t="s">
        <v>271</v>
      </c>
      <c r="J28" s="65" t="s">
        <v>272</v>
      </c>
    </row>
    <row r="29" spans="1:10" ht="12.75">
      <c r="A29">
        <f t="shared" si="2"/>
        <v>28</v>
      </c>
      <c r="B29" t="s">
        <v>273</v>
      </c>
      <c r="C29" t="s">
        <v>274</v>
      </c>
      <c r="D29" s="64" t="s">
        <v>147</v>
      </c>
      <c r="E29" s="2">
        <f t="shared" si="0"/>
        <v>48.920833333333334</v>
      </c>
      <c r="F29" s="2">
        <f t="shared" si="1"/>
        <v>9.456388888888888</v>
      </c>
      <c r="G29" s="2"/>
      <c r="H29" s="64" t="s">
        <v>275</v>
      </c>
      <c r="I29" s="64" t="s">
        <v>276</v>
      </c>
      <c r="J29" s="65" t="s">
        <v>277</v>
      </c>
    </row>
    <row r="30" spans="1:10" ht="12.75">
      <c r="A30">
        <f t="shared" si="2"/>
        <v>29</v>
      </c>
      <c r="B30" t="s">
        <v>278</v>
      </c>
      <c r="C30" t="s">
        <v>279</v>
      </c>
      <c r="D30" s="64" t="s">
        <v>216</v>
      </c>
      <c r="E30" s="2">
        <f t="shared" si="0"/>
        <v>50.905</v>
      </c>
      <c r="F30" s="2">
        <f t="shared" si="1"/>
        <v>11.256666666666666</v>
      </c>
      <c r="G30" s="2"/>
      <c r="H30" s="64" t="s">
        <v>280</v>
      </c>
      <c r="I30" s="64" t="s">
        <v>281</v>
      </c>
      <c r="J30" s="65" t="s">
        <v>282</v>
      </c>
    </row>
    <row r="31" spans="1:10" ht="12.75">
      <c r="A31">
        <f t="shared" si="2"/>
        <v>30</v>
      </c>
      <c r="B31" t="s">
        <v>283</v>
      </c>
      <c r="C31" t="s">
        <v>284</v>
      </c>
      <c r="D31" s="64" t="s">
        <v>285</v>
      </c>
      <c r="E31" s="2">
        <f t="shared" si="0"/>
        <v>48.562777777777775</v>
      </c>
      <c r="F31" s="2">
        <f t="shared" si="1"/>
        <v>9.729166666666666</v>
      </c>
      <c r="G31" s="2"/>
      <c r="H31" s="64" t="s">
        <v>286</v>
      </c>
      <c r="I31" s="64" t="s">
        <v>287</v>
      </c>
      <c r="J31" s="65" t="s">
        <v>288</v>
      </c>
    </row>
    <row r="32" spans="1:10" ht="12.75">
      <c r="A32">
        <f t="shared" si="2"/>
        <v>31</v>
      </c>
      <c r="B32" t="s">
        <v>289</v>
      </c>
      <c r="C32" t="s">
        <v>290</v>
      </c>
      <c r="D32" s="64" t="s">
        <v>129</v>
      </c>
      <c r="E32" s="2">
        <f t="shared" si="0"/>
        <v>49.47416666666667</v>
      </c>
      <c r="F32" s="2">
        <f t="shared" si="1"/>
        <v>8.197222222222223</v>
      </c>
      <c r="G32" s="2"/>
      <c r="H32" s="64" t="s">
        <v>291</v>
      </c>
      <c r="I32" s="64" t="s">
        <v>292</v>
      </c>
      <c r="J32" s="65" t="s">
        <v>293</v>
      </c>
    </row>
    <row r="33" spans="1:10" ht="12.75">
      <c r="A33">
        <f t="shared" si="2"/>
        <v>32</v>
      </c>
      <c r="B33" t="s">
        <v>294</v>
      </c>
      <c r="C33" t="s">
        <v>295</v>
      </c>
      <c r="D33" s="64" t="s">
        <v>147</v>
      </c>
      <c r="E33" s="2">
        <f t="shared" si="0"/>
        <v>51.375</v>
      </c>
      <c r="F33" s="2">
        <f t="shared" si="1"/>
        <v>11.143055555555556</v>
      </c>
      <c r="G33" s="2"/>
      <c r="H33" s="64" t="s">
        <v>296</v>
      </c>
      <c r="I33" s="64" t="s">
        <v>297</v>
      </c>
      <c r="J33" s="65" t="s">
        <v>298</v>
      </c>
    </row>
    <row r="34" spans="1:10" ht="12.75">
      <c r="A34">
        <f t="shared" si="2"/>
        <v>33</v>
      </c>
      <c r="B34" t="s">
        <v>299</v>
      </c>
      <c r="C34" t="s">
        <v>300</v>
      </c>
      <c r="D34" s="64" t="s">
        <v>164</v>
      </c>
      <c r="E34" s="2">
        <f t="shared" si="0"/>
        <v>51.85416666666667</v>
      </c>
      <c r="F34" s="2">
        <f t="shared" si="1"/>
        <v>10.027777777777779</v>
      </c>
      <c r="G34" s="2"/>
      <c r="H34" s="64" t="s">
        <v>301</v>
      </c>
      <c r="I34" s="64" t="s">
        <v>302</v>
      </c>
      <c r="J34" s="65" t="s">
        <v>303</v>
      </c>
    </row>
    <row r="35" spans="1:10" ht="12.75">
      <c r="A35">
        <f t="shared" si="2"/>
        <v>34</v>
      </c>
      <c r="B35" t="s">
        <v>304</v>
      </c>
      <c r="C35" t="s">
        <v>305</v>
      </c>
      <c r="D35" s="64" t="s">
        <v>205</v>
      </c>
      <c r="E35" s="2">
        <f aca="true" t="shared" si="3" ref="E35:E66">LEFT(H$1:H$65536,2)+MID(H$1:H$65536,4,2)/60+RIGHT(H$1:H$65536,2)/3600</f>
        <v>50.21055555555556</v>
      </c>
      <c r="F35" s="2">
        <f aca="true" t="shared" si="4" ref="F35:F66">LEFT(I$1:I$65536,2)+MID(I$1:I$65536,4,2)/60+RIGHT(I$1:I$65536,2)/3600</f>
        <v>10.068888888888889</v>
      </c>
      <c r="G35" s="2"/>
      <c r="H35" s="64" t="s">
        <v>306</v>
      </c>
      <c r="I35" s="64" t="s">
        <v>307</v>
      </c>
      <c r="J35" s="65" t="s">
        <v>308</v>
      </c>
    </row>
    <row r="36" spans="1:10" ht="12.75">
      <c r="A36">
        <f t="shared" si="2"/>
        <v>35</v>
      </c>
      <c r="B36" t="s">
        <v>309</v>
      </c>
      <c r="C36" t="s">
        <v>310</v>
      </c>
      <c r="D36" s="64" t="s">
        <v>311</v>
      </c>
      <c r="E36" s="2">
        <f t="shared" si="3"/>
        <v>51.13055555555555</v>
      </c>
      <c r="F36" s="2">
        <f t="shared" si="4"/>
        <v>10.622222222222224</v>
      </c>
      <c r="G36" s="2"/>
      <c r="H36" s="64" t="s">
        <v>312</v>
      </c>
      <c r="I36" s="64" t="s">
        <v>313</v>
      </c>
      <c r="J36" s="65" t="s">
        <v>314</v>
      </c>
    </row>
    <row r="37" spans="1:10" ht="12.75">
      <c r="A37">
        <f t="shared" si="2"/>
        <v>36</v>
      </c>
      <c r="B37" t="s">
        <v>315</v>
      </c>
      <c r="C37" t="s">
        <v>316</v>
      </c>
      <c r="D37" s="64" t="s">
        <v>285</v>
      </c>
      <c r="E37" s="2">
        <f t="shared" si="3"/>
        <v>50.55972222222222</v>
      </c>
      <c r="F37" s="2">
        <f t="shared" si="4"/>
        <v>7.1375</v>
      </c>
      <c r="G37" s="2"/>
      <c r="H37" s="64" t="s">
        <v>317</v>
      </c>
      <c r="I37" s="64" t="s">
        <v>318</v>
      </c>
      <c r="J37" s="65" t="s">
        <v>319</v>
      </c>
    </row>
    <row r="38" spans="1:10" ht="12.75">
      <c r="A38">
        <f t="shared" si="2"/>
        <v>37</v>
      </c>
      <c r="B38" t="s">
        <v>320</v>
      </c>
      <c r="C38" t="s">
        <v>321</v>
      </c>
      <c r="D38" s="64" t="s">
        <v>216</v>
      </c>
      <c r="E38" s="2">
        <f t="shared" si="3"/>
        <v>50.30555555555555</v>
      </c>
      <c r="F38" s="2">
        <f t="shared" si="4"/>
        <v>10.226666666666667</v>
      </c>
      <c r="G38" s="2"/>
      <c r="H38" s="64" t="s">
        <v>322</v>
      </c>
      <c r="I38" s="64" t="s">
        <v>323</v>
      </c>
      <c r="J38" s="65" t="s">
        <v>324</v>
      </c>
    </row>
    <row r="39" spans="1:10" ht="12.75">
      <c r="A39">
        <f t="shared" si="2"/>
        <v>38</v>
      </c>
      <c r="B39" t="s">
        <v>325</v>
      </c>
      <c r="C39" t="s">
        <v>326</v>
      </c>
      <c r="D39" s="64" t="s">
        <v>327</v>
      </c>
      <c r="E39" s="2">
        <f t="shared" si="3"/>
        <v>51.9675</v>
      </c>
      <c r="F39" s="2">
        <f t="shared" si="4"/>
        <v>9.293055555555556</v>
      </c>
      <c r="G39" s="2"/>
      <c r="H39" s="64" t="s">
        <v>328</v>
      </c>
      <c r="I39" s="64" t="s">
        <v>329</v>
      </c>
      <c r="J39" s="65" t="s">
        <v>167</v>
      </c>
    </row>
    <row r="40" spans="1:10" ht="12.75">
      <c r="A40">
        <f t="shared" si="2"/>
        <v>39</v>
      </c>
      <c r="B40" t="s">
        <v>330</v>
      </c>
      <c r="C40" t="s">
        <v>331</v>
      </c>
      <c r="D40" s="64" t="s">
        <v>332</v>
      </c>
      <c r="E40" s="2">
        <f t="shared" si="3"/>
        <v>49.51111111111111</v>
      </c>
      <c r="F40" s="2">
        <f t="shared" si="4"/>
        <v>10.367777777777778</v>
      </c>
      <c r="G40" s="2"/>
      <c r="H40" s="64" t="s">
        <v>333</v>
      </c>
      <c r="I40" s="64" t="s">
        <v>334</v>
      </c>
      <c r="J40" s="65" t="s">
        <v>335</v>
      </c>
    </row>
    <row r="41" spans="1:10" ht="12.75">
      <c r="A41">
        <f t="shared" si="2"/>
        <v>40</v>
      </c>
      <c r="B41" t="s">
        <v>336</v>
      </c>
      <c r="C41" t="s">
        <v>337</v>
      </c>
      <c r="D41" s="64" t="s">
        <v>147</v>
      </c>
      <c r="E41" s="2">
        <f t="shared" si="3"/>
        <v>48.01722222222222</v>
      </c>
      <c r="F41" s="2">
        <f t="shared" si="4"/>
        <v>10.617222222222223</v>
      </c>
      <c r="G41" s="2"/>
      <c r="H41" s="64" t="s">
        <v>338</v>
      </c>
      <c r="I41" s="64" t="s">
        <v>339</v>
      </c>
      <c r="J41" s="65" t="s">
        <v>340</v>
      </c>
    </row>
    <row r="42" spans="1:10" ht="12.75">
      <c r="A42">
        <f t="shared" si="2"/>
        <v>41</v>
      </c>
      <c r="B42" t="s">
        <v>341</v>
      </c>
      <c r="C42" t="s">
        <v>342</v>
      </c>
      <c r="D42" s="64" t="s">
        <v>343</v>
      </c>
      <c r="E42" s="2">
        <f t="shared" si="3"/>
        <v>48.79277777777778</v>
      </c>
      <c r="F42" s="2">
        <f t="shared" si="4"/>
        <v>8.1875</v>
      </c>
      <c r="G42" s="2"/>
      <c r="H42" s="64" t="s">
        <v>344</v>
      </c>
      <c r="I42" s="64" t="s">
        <v>345</v>
      </c>
      <c r="J42" s="65" t="s">
        <v>346</v>
      </c>
    </row>
    <row r="43" spans="1:10" ht="12.75">
      <c r="A43">
        <f t="shared" si="2"/>
        <v>42</v>
      </c>
      <c r="B43" t="s">
        <v>347</v>
      </c>
      <c r="C43" t="s">
        <v>348</v>
      </c>
      <c r="D43" s="64" t="s">
        <v>258</v>
      </c>
      <c r="E43" s="2">
        <f t="shared" si="3"/>
        <v>51.74444444444445</v>
      </c>
      <c r="F43" s="2">
        <f t="shared" si="4"/>
        <v>11.229166666666666</v>
      </c>
      <c r="G43" s="2"/>
      <c r="H43" s="64" t="s">
        <v>349</v>
      </c>
      <c r="I43" s="64" t="s">
        <v>350</v>
      </c>
      <c r="J43" s="65" t="s">
        <v>351</v>
      </c>
    </row>
    <row r="44" spans="1:10" ht="12.75">
      <c r="A44">
        <f t="shared" si="2"/>
        <v>43</v>
      </c>
      <c r="B44" t="s">
        <v>352</v>
      </c>
      <c r="C44" t="s">
        <v>353</v>
      </c>
      <c r="D44" s="64" t="s">
        <v>135</v>
      </c>
      <c r="E44" s="2">
        <f t="shared" si="3"/>
        <v>53.72694444444445</v>
      </c>
      <c r="F44" s="2">
        <f t="shared" si="4"/>
        <v>7.373055555555555</v>
      </c>
      <c r="G44" s="2"/>
      <c r="H44" s="64" t="s">
        <v>354</v>
      </c>
      <c r="I44" s="64" t="s">
        <v>355</v>
      </c>
      <c r="J44" s="65" t="s">
        <v>356</v>
      </c>
    </row>
    <row r="45" spans="1:10" ht="12.75">
      <c r="A45">
        <f t="shared" si="2"/>
        <v>44</v>
      </c>
      <c r="B45" t="s">
        <v>357</v>
      </c>
      <c r="C45" t="s">
        <v>358</v>
      </c>
      <c r="D45" s="64" t="s">
        <v>359</v>
      </c>
      <c r="E45" s="2">
        <f t="shared" si="3"/>
        <v>49.919444444444444</v>
      </c>
      <c r="F45" s="2">
        <f t="shared" si="4"/>
        <v>10.915277777777778</v>
      </c>
      <c r="G45" s="2"/>
      <c r="H45" s="64" t="s">
        <v>360</v>
      </c>
      <c r="I45" s="64" t="s">
        <v>361</v>
      </c>
      <c r="J45" s="65" t="s">
        <v>362</v>
      </c>
    </row>
    <row r="46" spans="1:10" ht="12.75">
      <c r="A46">
        <f t="shared" si="2"/>
        <v>45</v>
      </c>
      <c r="B46" t="s">
        <v>363</v>
      </c>
      <c r="C46" t="s">
        <v>364</v>
      </c>
      <c r="D46" s="64" t="s">
        <v>205</v>
      </c>
      <c r="E46" s="2">
        <f t="shared" si="3"/>
        <v>53.16638888888889</v>
      </c>
      <c r="F46" s="2">
        <f t="shared" si="4"/>
        <v>7.794444444444444</v>
      </c>
      <c r="G46" s="2"/>
      <c r="H46" s="64" t="s">
        <v>365</v>
      </c>
      <c r="I46" s="64" t="s">
        <v>366</v>
      </c>
      <c r="J46" s="65" t="s">
        <v>367</v>
      </c>
    </row>
    <row r="47" spans="1:10" ht="12.75">
      <c r="A47">
        <f t="shared" si="2"/>
        <v>46</v>
      </c>
      <c r="B47" t="s">
        <v>368</v>
      </c>
      <c r="C47" t="s">
        <v>369</v>
      </c>
      <c r="D47" s="64" t="s">
        <v>370</v>
      </c>
      <c r="E47" s="2">
        <f t="shared" si="3"/>
        <v>54.33972222222222</v>
      </c>
      <c r="F47" s="2">
        <f t="shared" si="4"/>
        <v>12.711666666666666</v>
      </c>
      <c r="G47" s="2"/>
      <c r="H47" s="64" t="s">
        <v>371</v>
      </c>
      <c r="I47" s="64" t="s">
        <v>372</v>
      </c>
      <c r="J47" s="65" t="s">
        <v>373</v>
      </c>
    </row>
    <row r="48" spans="1:10" ht="12.75">
      <c r="A48">
        <f t="shared" si="2"/>
        <v>47</v>
      </c>
      <c r="B48" t="s">
        <v>374</v>
      </c>
      <c r="C48" t="s">
        <v>375</v>
      </c>
      <c r="D48" s="64" t="s">
        <v>141</v>
      </c>
      <c r="E48" s="2">
        <f t="shared" si="3"/>
        <v>49.65</v>
      </c>
      <c r="F48" s="2">
        <f t="shared" si="4"/>
        <v>7.3</v>
      </c>
      <c r="G48" s="2"/>
      <c r="H48" s="64" t="s">
        <v>376</v>
      </c>
      <c r="I48" s="64" t="s">
        <v>377</v>
      </c>
      <c r="J48" s="65" t="s">
        <v>378</v>
      </c>
    </row>
    <row r="49" spans="1:10" ht="12.75">
      <c r="A49">
        <f t="shared" si="2"/>
        <v>48</v>
      </c>
      <c r="B49" t="s">
        <v>379</v>
      </c>
      <c r="C49" t="s">
        <v>380</v>
      </c>
      <c r="D49" s="64" t="s">
        <v>135</v>
      </c>
      <c r="E49" s="2">
        <f t="shared" si="3"/>
        <v>51.193888888888885</v>
      </c>
      <c r="F49" s="2">
        <f t="shared" si="4"/>
        <v>14.52138888888889</v>
      </c>
      <c r="G49" s="2"/>
      <c r="H49" s="64" t="s">
        <v>381</v>
      </c>
      <c r="I49" s="64" t="s">
        <v>382</v>
      </c>
      <c r="J49" s="65" t="s">
        <v>383</v>
      </c>
    </row>
    <row r="50" spans="1:10" ht="12.75">
      <c r="A50">
        <f t="shared" si="2"/>
        <v>49</v>
      </c>
      <c r="B50" t="s">
        <v>384</v>
      </c>
      <c r="C50" t="s">
        <v>385</v>
      </c>
      <c r="D50" s="64" t="s">
        <v>386</v>
      </c>
      <c r="E50" s="2">
        <f t="shared" si="3"/>
        <v>49.98555555555556</v>
      </c>
      <c r="F50" s="2">
        <f t="shared" si="4"/>
        <v>11.640555555555554</v>
      </c>
      <c r="G50" s="2"/>
      <c r="H50" s="64" t="s">
        <v>387</v>
      </c>
      <c r="I50" s="64" t="s">
        <v>388</v>
      </c>
      <c r="J50" s="65" t="s">
        <v>389</v>
      </c>
    </row>
    <row r="51" spans="1:10" ht="12.75">
      <c r="A51">
        <f t="shared" si="2"/>
        <v>50</v>
      </c>
      <c r="B51" t="s">
        <v>390</v>
      </c>
      <c r="C51" t="s">
        <v>391</v>
      </c>
      <c r="D51" s="64" t="s">
        <v>392</v>
      </c>
      <c r="E51" s="2">
        <f t="shared" si="3"/>
        <v>49.0225</v>
      </c>
      <c r="F51" s="2">
        <f t="shared" si="4"/>
        <v>11.48611111111111</v>
      </c>
      <c r="G51" s="2"/>
      <c r="H51" s="64" t="s">
        <v>393</v>
      </c>
      <c r="I51" s="64" t="s">
        <v>394</v>
      </c>
      <c r="J51" s="65" t="s">
        <v>395</v>
      </c>
    </row>
    <row r="52" spans="1:10" ht="12.75">
      <c r="A52">
        <f t="shared" si="2"/>
        <v>51</v>
      </c>
      <c r="B52" t="s">
        <v>396</v>
      </c>
      <c r="C52" t="s">
        <v>397</v>
      </c>
      <c r="D52" s="64" t="s">
        <v>216</v>
      </c>
      <c r="E52" s="2">
        <f t="shared" si="3"/>
        <v>51.05305555555555</v>
      </c>
      <c r="F52" s="2">
        <f t="shared" si="4"/>
        <v>7.707222222222223</v>
      </c>
      <c r="G52" s="2"/>
      <c r="H52" s="64" t="s">
        <v>398</v>
      </c>
      <c r="I52" s="64" t="s">
        <v>399</v>
      </c>
      <c r="J52" s="65" t="s">
        <v>400</v>
      </c>
    </row>
    <row r="53" spans="1:10" ht="12.75">
      <c r="A53">
        <f t="shared" si="2"/>
        <v>52</v>
      </c>
      <c r="B53" t="s">
        <v>401</v>
      </c>
      <c r="C53" t="s">
        <v>402</v>
      </c>
      <c r="D53" s="64" t="s">
        <v>403</v>
      </c>
      <c r="E53" s="2">
        <f t="shared" si="3"/>
        <v>52.38</v>
      </c>
      <c r="F53" s="2">
        <f t="shared" si="4"/>
        <v>13.5225</v>
      </c>
      <c r="G53" s="2"/>
      <c r="H53" s="64" t="s">
        <v>404</v>
      </c>
      <c r="I53" s="64" t="s">
        <v>405</v>
      </c>
      <c r="J53" s="65" t="s">
        <v>406</v>
      </c>
    </row>
    <row r="54" spans="1:10" ht="12.75">
      <c r="A54">
        <f t="shared" si="2"/>
        <v>53</v>
      </c>
      <c r="B54" t="s">
        <v>407</v>
      </c>
      <c r="C54" t="s">
        <v>408</v>
      </c>
      <c r="D54" s="64" t="s">
        <v>409</v>
      </c>
      <c r="E54" s="2">
        <f t="shared" si="3"/>
        <v>52.56111111111111</v>
      </c>
      <c r="F54" s="2">
        <f t="shared" si="4"/>
        <v>13.289444444444444</v>
      </c>
      <c r="G54" s="2"/>
      <c r="H54" s="64" t="s">
        <v>410</v>
      </c>
      <c r="I54" s="64" t="s">
        <v>411</v>
      </c>
      <c r="J54" s="65" t="s">
        <v>412</v>
      </c>
    </row>
    <row r="55" spans="1:10" ht="12.75">
      <c r="A55">
        <f t="shared" si="2"/>
        <v>54</v>
      </c>
      <c r="B55" t="s">
        <v>413</v>
      </c>
      <c r="C55" t="s">
        <v>414</v>
      </c>
      <c r="D55" s="64" t="s">
        <v>415</v>
      </c>
      <c r="E55" s="2">
        <f t="shared" si="3"/>
        <v>52.475</v>
      </c>
      <c r="F55" s="2">
        <f t="shared" si="4"/>
        <v>13.403333333333334</v>
      </c>
      <c r="G55" s="2"/>
      <c r="H55" s="64" t="s">
        <v>416</v>
      </c>
      <c r="I55" s="64" t="s">
        <v>417</v>
      </c>
      <c r="J55" s="65" t="s">
        <v>418</v>
      </c>
    </row>
    <row r="56" spans="1:10" ht="12.75">
      <c r="A56">
        <f t="shared" si="2"/>
        <v>55</v>
      </c>
      <c r="B56" t="s">
        <v>419</v>
      </c>
      <c r="C56" t="s">
        <v>420</v>
      </c>
      <c r="D56" s="64" t="s">
        <v>121</v>
      </c>
      <c r="E56" s="2">
        <f t="shared" si="3"/>
        <v>50.818333333333335</v>
      </c>
      <c r="F56" s="2">
        <f t="shared" si="4"/>
        <v>7.8325</v>
      </c>
      <c r="G56" s="2"/>
      <c r="H56" s="64" t="s">
        <v>421</v>
      </c>
      <c r="I56" s="64" t="s">
        <v>422</v>
      </c>
      <c r="J56" s="65" t="s">
        <v>423</v>
      </c>
    </row>
    <row r="57" spans="1:10" ht="12.75">
      <c r="A57">
        <f t="shared" si="2"/>
        <v>56</v>
      </c>
      <c r="B57" t="s">
        <v>117</v>
      </c>
      <c r="C57" t="s">
        <v>68</v>
      </c>
      <c r="D57" s="64" t="s">
        <v>121</v>
      </c>
      <c r="E57" s="2">
        <f t="shared" si="3"/>
        <v>48.11194444444445</v>
      </c>
      <c r="F57" s="2">
        <f t="shared" si="4"/>
        <v>9.76388888888889</v>
      </c>
      <c r="G57">
        <v>781</v>
      </c>
      <c r="H57" s="64" t="s">
        <v>118</v>
      </c>
      <c r="I57" s="64" t="s">
        <v>119</v>
      </c>
      <c r="J57" s="65" t="s">
        <v>120</v>
      </c>
    </row>
    <row r="58" spans="1:10" ht="12.75">
      <c r="A58">
        <f t="shared" si="2"/>
        <v>57</v>
      </c>
      <c r="B58" t="s">
        <v>424</v>
      </c>
      <c r="C58" t="s">
        <v>425</v>
      </c>
      <c r="D58" s="64" t="s">
        <v>392</v>
      </c>
      <c r="E58" s="2">
        <f t="shared" si="3"/>
        <v>51.965833333333336</v>
      </c>
      <c r="F58" s="2">
        <f t="shared" si="4"/>
        <v>8.546388888888888</v>
      </c>
      <c r="G58" s="2"/>
      <c r="H58" s="64" t="s">
        <v>426</v>
      </c>
      <c r="I58" s="64" t="s">
        <v>427</v>
      </c>
      <c r="J58" s="65" t="s">
        <v>428</v>
      </c>
    </row>
    <row r="59" spans="1:10" ht="12.75">
      <c r="A59">
        <f t="shared" si="2"/>
        <v>58</v>
      </c>
      <c r="B59" t="s">
        <v>429</v>
      </c>
      <c r="C59" t="s">
        <v>430</v>
      </c>
      <c r="D59" s="64" t="s">
        <v>431</v>
      </c>
      <c r="E59" s="2">
        <f t="shared" si="3"/>
        <v>52.66027777777778</v>
      </c>
      <c r="F59" s="2">
        <f t="shared" si="4"/>
        <v>12.747777777777777</v>
      </c>
      <c r="G59" s="2"/>
      <c r="H59" s="64" t="s">
        <v>432</v>
      </c>
      <c r="I59" s="64" t="s">
        <v>433</v>
      </c>
      <c r="J59" s="65" t="s">
        <v>434</v>
      </c>
    </row>
    <row r="60" spans="1:10" ht="12.75">
      <c r="A60">
        <f t="shared" si="2"/>
        <v>59</v>
      </c>
      <c r="B60" t="s">
        <v>435</v>
      </c>
      <c r="C60" t="s">
        <v>436</v>
      </c>
      <c r="D60" s="64" t="s">
        <v>437</v>
      </c>
      <c r="E60" s="2">
        <f t="shared" si="3"/>
        <v>47.8</v>
      </c>
      <c r="F60" s="2">
        <f t="shared" si="4"/>
        <v>8.721388888888889</v>
      </c>
      <c r="G60" s="2"/>
      <c r="H60" s="64" t="s">
        <v>438</v>
      </c>
      <c r="I60" s="64" t="s">
        <v>439</v>
      </c>
      <c r="J60" s="65" t="s">
        <v>440</v>
      </c>
    </row>
    <row r="61" spans="1:10" ht="12.75">
      <c r="A61">
        <f t="shared" si="2"/>
        <v>60</v>
      </c>
      <c r="B61" t="s">
        <v>441</v>
      </c>
      <c r="C61" t="s">
        <v>442</v>
      </c>
      <c r="D61" s="64" t="s">
        <v>437</v>
      </c>
      <c r="E61" s="2">
        <f t="shared" si="3"/>
        <v>48.419999999999995</v>
      </c>
      <c r="F61" s="2">
        <f t="shared" si="4"/>
        <v>9.79888888888889</v>
      </c>
      <c r="G61">
        <v>556</v>
      </c>
      <c r="H61" s="64" t="s">
        <v>443</v>
      </c>
      <c r="I61" s="64" t="s">
        <v>444</v>
      </c>
      <c r="J61" s="65" t="s">
        <v>445</v>
      </c>
    </row>
    <row r="62" spans="1:10" ht="12.75">
      <c r="A62">
        <f t="shared" si="2"/>
        <v>61</v>
      </c>
      <c r="B62" t="s">
        <v>446</v>
      </c>
      <c r="C62" t="s">
        <v>447</v>
      </c>
      <c r="D62" s="64" t="s">
        <v>448</v>
      </c>
      <c r="E62" s="2">
        <f t="shared" si="3"/>
        <v>51.919444444444444</v>
      </c>
      <c r="F62" s="2">
        <f t="shared" si="4"/>
        <v>9.114444444444445</v>
      </c>
      <c r="G62" s="2"/>
      <c r="H62" s="64" t="s">
        <v>449</v>
      </c>
      <c r="I62" s="64" t="s">
        <v>450</v>
      </c>
      <c r="J62" s="65" t="s">
        <v>451</v>
      </c>
    </row>
    <row r="63" spans="1:10" ht="12.75">
      <c r="A63">
        <f t="shared" si="2"/>
        <v>62</v>
      </c>
      <c r="B63" t="s">
        <v>452</v>
      </c>
      <c r="C63" t="s">
        <v>453</v>
      </c>
      <c r="D63" s="64" t="s">
        <v>135</v>
      </c>
      <c r="E63" s="2">
        <f t="shared" si="3"/>
        <v>47.84583333333334</v>
      </c>
      <c r="F63" s="2">
        <f t="shared" si="4"/>
        <v>8.566666666666666</v>
      </c>
      <c r="G63" s="2"/>
      <c r="H63" s="64" t="s">
        <v>454</v>
      </c>
      <c r="I63" s="64" t="s">
        <v>455</v>
      </c>
      <c r="J63" s="65" t="s">
        <v>456</v>
      </c>
    </row>
    <row r="64" spans="1:10" ht="12.75">
      <c r="A64">
        <f t="shared" si="2"/>
        <v>63</v>
      </c>
      <c r="B64" t="s">
        <v>457</v>
      </c>
      <c r="C64" t="s">
        <v>458</v>
      </c>
      <c r="D64" s="64" t="s">
        <v>164</v>
      </c>
      <c r="E64" s="2">
        <f t="shared" si="3"/>
        <v>51.21666666666667</v>
      </c>
      <c r="F64" s="2">
        <f t="shared" si="4"/>
        <v>12.369444444444445</v>
      </c>
      <c r="G64" s="2"/>
      <c r="H64" s="64" t="s">
        <v>459</v>
      </c>
      <c r="I64" s="64" t="s">
        <v>460</v>
      </c>
      <c r="J64" s="65" t="s">
        <v>461</v>
      </c>
    </row>
    <row r="65" spans="1:10" ht="12.75">
      <c r="A65">
        <f t="shared" si="2"/>
        <v>64</v>
      </c>
      <c r="B65" t="s">
        <v>462</v>
      </c>
      <c r="C65" t="s">
        <v>463</v>
      </c>
      <c r="D65" s="64" t="s">
        <v>464</v>
      </c>
      <c r="E65" s="2">
        <f t="shared" si="3"/>
        <v>52.352222222222224</v>
      </c>
      <c r="F65" s="2">
        <f t="shared" si="4"/>
        <v>8.331666666666667</v>
      </c>
      <c r="G65" s="2"/>
      <c r="H65" s="64" t="s">
        <v>465</v>
      </c>
      <c r="I65" s="64" t="s">
        <v>466</v>
      </c>
      <c r="J65" s="65" t="s">
        <v>467</v>
      </c>
    </row>
    <row r="66" spans="1:10" ht="12.75">
      <c r="A66">
        <f t="shared" si="2"/>
        <v>65</v>
      </c>
      <c r="B66" t="s">
        <v>468</v>
      </c>
      <c r="C66" t="s">
        <v>469</v>
      </c>
      <c r="D66" s="64" t="s">
        <v>470</v>
      </c>
      <c r="E66" s="2">
        <f t="shared" si="3"/>
        <v>50.769999999999996</v>
      </c>
      <c r="F66" s="2">
        <f t="shared" si="4"/>
        <v>7.164722222222222</v>
      </c>
      <c r="G66" s="2"/>
      <c r="H66" s="64" t="s">
        <v>471</v>
      </c>
      <c r="I66" s="64" t="s">
        <v>472</v>
      </c>
      <c r="J66" s="65" t="s">
        <v>473</v>
      </c>
    </row>
    <row r="67" spans="1:10" ht="12.75">
      <c r="A67">
        <f t="shared" si="2"/>
        <v>66</v>
      </c>
      <c r="B67" t="s">
        <v>69</v>
      </c>
      <c r="C67" t="s">
        <v>70</v>
      </c>
      <c r="D67" s="64" t="s">
        <v>431</v>
      </c>
      <c r="E67" s="2">
        <f aca="true" t="shared" si="5" ref="E67:E102">LEFT(H$1:H$65536,2)+MID(H$1:H$65536,4,2)/60+RIGHT(H$1:H$65536,2)/3600</f>
        <v>48.848333333333336</v>
      </c>
      <c r="F67" s="2">
        <f aca="true" t="shared" si="6" ref="F67:F102">LEFT(I$1:I$65536,2)+MID(I$1:I$65536,4,2)/60+RIGHT(I$1:I$65536,2)/3600</f>
        <v>10.33388888888889</v>
      </c>
      <c r="G67">
        <v>620</v>
      </c>
      <c r="H67" s="64" t="s">
        <v>474</v>
      </c>
      <c r="I67" s="64" t="s">
        <v>475</v>
      </c>
      <c r="J67" s="65" t="s">
        <v>476</v>
      </c>
    </row>
    <row r="68" spans="1:10" ht="12.75">
      <c r="A68">
        <f t="shared" si="2"/>
        <v>67</v>
      </c>
      <c r="B68" t="s">
        <v>477</v>
      </c>
      <c r="C68" t="s">
        <v>478</v>
      </c>
      <c r="D68" s="66"/>
      <c r="E68" s="2">
        <f t="shared" si="5"/>
        <v>54.62694444444445</v>
      </c>
      <c r="F68" s="2">
        <f t="shared" si="6"/>
        <v>8.930277777777777</v>
      </c>
      <c r="G68" s="2"/>
      <c r="H68" s="64" t="s">
        <v>479</v>
      </c>
      <c r="I68" s="64" t="s">
        <v>480</v>
      </c>
      <c r="J68" s="65" t="s">
        <v>481</v>
      </c>
    </row>
    <row r="69" spans="1:10" ht="12.75">
      <c r="A69">
        <f aca="true" t="shared" si="7" ref="A69:A132">A68+1</f>
        <v>68</v>
      </c>
      <c r="B69" t="s">
        <v>488</v>
      </c>
      <c r="C69" t="s">
        <v>489</v>
      </c>
      <c r="D69" s="64" t="s">
        <v>490</v>
      </c>
      <c r="E69" s="2">
        <f t="shared" si="5"/>
        <v>51.78</v>
      </c>
      <c r="F69" s="2">
        <f t="shared" si="6"/>
        <v>7.286111111111111</v>
      </c>
      <c r="G69" s="2"/>
      <c r="H69" s="64" t="s">
        <v>491</v>
      </c>
      <c r="I69" s="64" t="s">
        <v>492</v>
      </c>
      <c r="J69" s="65" t="s">
        <v>493</v>
      </c>
    </row>
    <row r="70" spans="1:10" ht="12.75">
      <c r="A70">
        <f t="shared" si="7"/>
        <v>69</v>
      </c>
      <c r="B70" t="s">
        <v>482</v>
      </c>
      <c r="C70" t="s">
        <v>483</v>
      </c>
      <c r="D70" s="64" t="s">
        <v>484</v>
      </c>
      <c r="E70" s="2">
        <f t="shared" si="5"/>
        <v>51.85472222222222</v>
      </c>
      <c r="F70" s="2">
        <f t="shared" si="6"/>
        <v>6.815555555555555</v>
      </c>
      <c r="G70" s="2"/>
      <c r="H70" s="64" t="s">
        <v>485</v>
      </c>
      <c r="I70" s="64" t="s">
        <v>486</v>
      </c>
      <c r="J70" s="65" t="s">
        <v>487</v>
      </c>
    </row>
    <row r="71" spans="1:10" ht="12.75">
      <c r="A71">
        <f t="shared" si="7"/>
        <v>70</v>
      </c>
      <c r="B71" t="s">
        <v>494</v>
      </c>
      <c r="C71" t="s">
        <v>495</v>
      </c>
      <c r="D71" s="64" t="s">
        <v>164</v>
      </c>
      <c r="E71" s="2">
        <f t="shared" si="5"/>
        <v>53.59722222222222</v>
      </c>
      <c r="F71" s="2">
        <f t="shared" si="6"/>
        <v>6.71</v>
      </c>
      <c r="G71" s="2"/>
      <c r="H71" s="64" t="s">
        <v>496</v>
      </c>
      <c r="I71" s="64" t="s">
        <v>497</v>
      </c>
      <c r="J71" s="65" t="s">
        <v>481</v>
      </c>
    </row>
    <row r="72" spans="1:10" ht="12.75">
      <c r="A72">
        <f t="shared" si="7"/>
        <v>71</v>
      </c>
      <c r="B72" t="s">
        <v>498</v>
      </c>
      <c r="C72" t="s">
        <v>499</v>
      </c>
      <c r="D72" s="64" t="s">
        <v>500</v>
      </c>
      <c r="E72" s="2">
        <f t="shared" si="5"/>
        <v>50.79472222222222</v>
      </c>
      <c r="F72" s="2">
        <f t="shared" si="6"/>
        <v>8.463333333333333</v>
      </c>
      <c r="G72" s="2"/>
      <c r="H72" s="64" t="s">
        <v>501</v>
      </c>
      <c r="I72" s="64" t="s">
        <v>502</v>
      </c>
      <c r="J72" s="65" t="s">
        <v>503</v>
      </c>
    </row>
    <row r="73" spans="1:10" ht="12.75">
      <c r="A73">
        <f t="shared" si="7"/>
        <v>72</v>
      </c>
      <c r="B73" t="s">
        <v>504</v>
      </c>
      <c r="C73" t="s">
        <v>505</v>
      </c>
      <c r="D73" s="64" t="s">
        <v>506</v>
      </c>
      <c r="E73" s="2">
        <f t="shared" si="5"/>
        <v>52.32055555555556</v>
      </c>
      <c r="F73" s="2">
        <f t="shared" si="6"/>
        <v>10.557500000000001</v>
      </c>
      <c r="G73" s="2"/>
      <c r="H73" s="64" t="s">
        <v>507</v>
      </c>
      <c r="I73" s="64" t="s">
        <v>508</v>
      </c>
      <c r="J73" s="65" t="s">
        <v>509</v>
      </c>
    </row>
    <row r="74" spans="1:10" ht="12.75">
      <c r="A74">
        <f t="shared" si="7"/>
        <v>73</v>
      </c>
      <c r="B74" t="s">
        <v>510</v>
      </c>
      <c r="C74" t="s">
        <v>511</v>
      </c>
      <c r="D74" s="64" t="s">
        <v>147</v>
      </c>
      <c r="E74" s="2">
        <f t="shared" si="5"/>
        <v>50.68055555555555</v>
      </c>
      <c r="F74" s="2">
        <f t="shared" si="6"/>
        <v>8.17361111111111</v>
      </c>
      <c r="G74" s="2"/>
      <c r="H74" s="64" t="s">
        <v>512</v>
      </c>
      <c r="I74" s="64" t="s">
        <v>513</v>
      </c>
      <c r="J74" s="65" t="s">
        <v>514</v>
      </c>
    </row>
    <row r="75" spans="1:10" ht="12.75">
      <c r="A75">
        <f t="shared" si="7"/>
        <v>74</v>
      </c>
      <c r="B75" t="s">
        <v>515</v>
      </c>
      <c r="C75" t="s">
        <v>516</v>
      </c>
      <c r="D75" s="64" t="s">
        <v>517</v>
      </c>
      <c r="E75" s="2">
        <f t="shared" si="5"/>
        <v>53.04888888888889</v>
      </c>
      <c r="F75" s="2">
        <f t="shared" si="6"/>
        <v>8.787777777777778</v>
      </c>
      <c r="G75" s="2"/>
      <c r="H75" s="64" t="s">
        <v>518</v>
      </c>
      <c r="I75" s="64" t="s">
        <v>519</v>
      </c>
      <c r="J75" s="65" t="s">
        <v>367</v>
      </c>
    </row>
    <row r="76" spans="1:10" ht="12.75">
      <c r="A76">
        <f t="shared" si="7"/>
        <v>75</v>
      </c>
      <c r="B76" t="s">
        <v>520</v>
      </c>
      <c r="C76" t="s">
        <v>521</v>
      </c>
      <c r="D76" s="64" t="s">
        <v>522</v>
      </c>
      <c r="E76" s="2">
        <f t="shared" si="5"/>
        <v>53.505</v>
      </c>
      <c r="F76" s="2">
        <f t="shared" si="6"/>
        <v>8.574722222222222</v>
      </c>
      <c r="G76" s="2"/>
      <c r="H76" s="64" t="s">
        <v>523</v>
      </c>
      <c r="I76" s="64" t="s">
        <v>524</v>
      </c>
      <c r="J76" s="65" t="s">
        <v>367</v>
      </c>
    </row>
    <row r="77" spans="1:10" ht="12.75">
      <c r="A77">
        <f t="shared" si="7"/>
        <v>76</v>
      </c>
      <c r="B77" t="s">
        <v>525</v>
      </c>
      <c r="C77" t="s">
        <v>526</v>
      </c>
      <c r="D77" s="64" t="s">
        <v>527</v>
      </c>
      <c r="E77" s="2">
        <f t="shared" si="5"/>
        <v>51.403888888888886</v>
      </c>
      <c r="F77" s="2">
        <f t="shared" si="6"/>
        <v>8.642777777777777</v>
      </c>
      <c r="G77" s="2"/>
      <c r="H77" s="64" t="s">
        <v>528</v>
      </c>
      <c r="I77" s="64" t="s">
        <v>529</v>
      </c>
      <c r="J77" s="65" t="s">
        <v>530</v>
      </c>
    </row>
    <row r="78" spans="1:10" ht="12.75">
      <c r="A78">
        <f t="shared" si="7"/>
        <v>77</v>
      </c>
      <c r="B78" t="s">
        <v>531</v>
      </c>
      <c r="C78" t="s">
        <v>532</v>
      </c>
      <c r="D78" s="64" t="s">
        <v>533</v>
      </c>
      <c r="E78" s="2">
        <f t="shared" si="5"/>
        <v>49.135</v>
      </c>
      <c r="F78" s="2">
        <f t="shared" si="6"/>
        <v>8.563611111111111</v>
      </c>
      <c r="G78" s="2"/>
      <c r="H78" s="64" t="s">
        <v>534</v>
      </c>
      <c r="I78" s="64" t="s">
        <v>535</v>
      </c>
      <c r="J78" s="65" t="s">
        <v>536</v>
      </c>
    </row>
    <row r="79" spans="1:10" ht="12.75">
      <c r="A79">
        <f t="shared" si="7"/>
        <v>78</v>
      </c>
      <c r="B79" t="s">
        <v>537</v>
      </c>
      <c r="C79" t="s">
        <v>538</v>
      </c>
      <c r="D79" s="64" t="s">
        <v>141</v>
      </c>
      <c r="E79" s="2">
        <f t="shared" si="5"/>
        <v>51.202222222222225</v>
      </c>
      <c r="F79" s="2">
        <f t="shared" si="6"/>
        <v>6.139722222222223</v>
      </c>
      <c r="G79" s="2"/>
      <c r="H79" s="64" t="s">
        <v>539</v>
      </c>
      <c r="I79" s="64" t="s">
        <v>540</v>
      </c>
      <c r="J79" s="65" t="s">
        <v>541</v>
      </c>
    </row>
    <row r="80" spans="1:10" ht="12.75">
      <c r="A80">
        <f t="shared" si="7"/>
        <v>79</v>
      </c>
      <c r="B80" t="s">
        <v>542</v>
      </c>
      <c r="C80" t="s">
        <v>543</v>
      </c>
      <c r="D80" s="64" t="s">
        <v>141</v>
      </c>
      <c r="E80" s="2">
        <f t="shared" si="5"/>
        <v>50.175</v>
      </c>
      <c r="F80" s="2">
        <f t="shared" si="6"/>
        <v>7.064722222222222</v>
      </c>
      <c r="G80" s="2"/>
      <c r="H80" s="64" t="s">
        <v>544</v>
      </c>
      <c r="I80" s="64" t="s">
        <v>545</v>
      </c>
      <c r="J80" s="65" t="s">
        <v>546</v>
      </c>
    </row>
    <row r="81" spans="1:10" ht="12.75">
      <c r="A81">
        <f t="shared" si="7"/>
        <v>80</v>
      </c>
      <c r="B81" t="s">
        <v>547</v>
      </c>
      <c r="C81" t="s">
        <v>548</v>
      </c>
      <c r="D81" s="64" t="s">
        <v>141</v>
      </c>
      <c r="E81" s="2">
        <f t="shared" si="5"/>
        <v>52.27833333333333</v>
      </c>
      <c r="F81" s="2">
        <f t="shared" si="6"/>
        <v>9.081666666666667</v>
      </c>
      <c r="G81" s="2"/>
      <c r="H81" s="64" t="s">
        <v>549</v>
      </c>
      <c r="I81" s="64" t="s">
        <v>550</v>
      </c>
      <c r="J81" s="65" t="s">
        <v>551</v>
      </c>
    </row>
    <row r="82" spans="1:10" ht="12.75">
      <c r="A82">
        <f t="shared" si="7"/>
        <v>81</v>
      </c>
      <c r="B82" t="s">
        <v>558</v>
      </c>
      <c r="C82" t="s">
        <v>559</v>
      </c>
      <c r="D82" s="64" t="s">
        <v>560</v>
      </c>
      <c r="E82" s="2">
        <f t="shared" si="5"/>
        <v>52.24166666666667</v>
      </c>
      <c r="F82" s="2">
        <f t="shared" si="6"/>
        <v>11.85611111111111</v>
      </c>
      <c r="G82" s="2"/>
      <c r="H82" s="64" t="s">
        <v>561</v>
      </c>
      <c r="I82" s="64" t="s">
        <v>562</v>
      </c>
      <c r="J82" s="65" t="s">
        <v>563</v>
      </c>
    </row>
    <row r="83" spans="1:10" ht="12.75">
      <c r="A83">
        <f t="shared" si="7"/>
        <v>82</v>
      </c>
      <c r="B83" t="s">
        <v>552</v>
      </c>
      <c r="C83" t="s">
        <v>553</v>
      </c>
      <c r="D83" s="64" t="s">
        <v>554</v>
      </c>
      <c r="E83" s="2">
        <f t="shared" si="5"/>
        <v>49.794999999999995</v>
      </c>
      <c r="F83" s="2">
        <f t="shared" si="6"/>
        <v>11.134444444444444</v>
      </c>
      <c r="G83" s="2"/>
      <c r="H83" s="64" t="s">
        <v>555</v>
      </c>
      <c r="I83" s="64" t="s">
        <v>556</v>
      </c>
      <c r="J83" s="65" t="s">
        <v>557</v>
      </c>
    </row>
    <row r="84" spans="1:10" ht="12.75">
      <c r="A84">
        <f t="shared" si="7"/>
        <v>83</v>
      </c>
      <c r="B84" t="s">
        <v>564</v>
      </c>
      <c r="C84" t="s">
        <v>565</v>
      </c>
      <c r="D84" s="64" t="s">
        <v>141</v>
      </c>
      <c r="E84" s="2">
        <f t="shared" si="5"/>
        <v>50.987500000000004</v>
      </c>
      <c r="F84" s="2">
        <f t="shared" si="6"/>
        <v>6.892499999999999</v>
      </c>
      <c r="G84" s="2"/>
      <c r="H84" s="64" t="s">
        <v>566</v>
      </c>
      <c r="I84" s="64" t="s">
        <v>567</v>
      </c>
      <c r="J84" s="65" t="s">
        <v>493</v>
      </c>
    </row>
    <row r="85" spans="1:10" ht="12.75">
      <c r="A85">
        <f t="shared" si="7"/>
        <v>84</v>
      </c>
      <c r="B85" t="s">
        <v>568</v>
      </c>
      <c r="C85" t="s">
        <v>569</v>
      </c>
      <c r="D85" s="64" t="s">
        <v>141</v>
      </c>
      <c r="E85" s="2">
        <f t="shared" si="5"/>
        <v>52.59166666666667</v>
      </c>
      <c r="F85" s="2">
        <f t="shared" si="6"/>
        <v>10.021666666666668</v>
      </c>
      <c r="G85" s="2"/>
      <c r="H85" s="64" t="s">
        <v>570</v>
      </c>
      <c r="I85" s="64" t="s">
        <v>571</v>
      </c>
      <c r="J85" s="65" t="s">
        <v>572</v>
      </c>
    </row>
    <row r="86" spans="1:10" ht="12.75">
      <c r="A86">
        <f t="shared" si="7"/>
        <v>85</v>
      </c>
      <c r="B86" t="s">
        <v>573</v>
      </c>
      <c r="C86" t="s">
        <v>574</v>
      </c>
      <c r="D86" s="64" t="s">
        <v>216</v>
      </c>
      <c r="E86" s="2">
        <f t="shared" si="5"/>
        <v>52.69083333333333</v>
      </c>
      <c r="F86" s="2">
        <f t="shared" si="6"/>
        <v>10.109166666666667</v>
      </c>
      <c r="G86" s="2"/>
      <c r="H86" s="64" t="s">
        <v>575</v>
      </c>
      <c r="I86" s="64" t="s">
        <v>576</v>
      </c>
      <c r="J86" s="65" t="s">
        <v>577</v>
      </c>
    </row>
    <row r="87" spans="1:10" ht="12.75">
      <c r="A87">
        <f t="shared" si="7"/>
        <v>86</v>
      </c>
      <c r="B87" t="s">
        <v>578</v>
      </c>
      <c r="C87" t="s">
        <v>579</v>
      </c>
      <c r="D87" s="64" t="s">
        <v>580</v>
      </c>
      <c r="E87" s="2">
        <f t="shared" si="5"/>
        <v>50.26444444444444</v>
      </c>
      <c r="F87" s="2">
        <f t="shared" si="6"/>
        <v>10.996388888888887</v>
      </c>
      <c r="G87" s="2"/>
      <c r="H87" s="64" t="s">
        <v>581</v>
      </c>
      <c r="I87" s="64" t="s">
        <v>582</v>
      </c>
      <c r="J87" s="65" t="s">
        <v>583</v>
      </c>
    </row>
    <row r="88" spans="1:10" ht="12.75">
      <c r="A88">
        <f t="shared" si="7"/>
        <v>87</v>
      </c>
      <c r="B88" t="s">
        <v>584</v>
      </c>
      <c r="C88" t="s">
        <v>585</v>
      </c>
      <c r="D88" s="64" t="s">
        <v>586</v>
      </c>
      <c r="E88" s="2">
        <f t="shared" si="5"/>
        <v>50.231388888888894</v>
      </c>
      <c r="F88" s="2">
        <f t="shared" si="6"/>
        <v>10.997222222222222</v>
      </c>
      <c r="G88" s="2"/>
      <c r="H88" s="64" t="s">
        <v>587</v>
      </c>
      <c r="I88" s="64" t="s">
        <v>588</v>
      </c>
      <c r="J88" s="65" t="s">
        <v>589</v>
      </c>
    </row>
    <row r="89" spans="1:10" ht="12.75">
      <c r="A89">
        <f t="shared" si="7"/>
        <v>88</v>
      </c>
      <c r="B89" t="s">
        <v>590</v>
      </c>
      <c r="C89" t="s">
        <v>591</v>
      </c>
      <c r="D89" s="64" t="s">
        <v>182</v>
      </c>
      <c r="E89" s="2">
        <f t="shared" si="5"/>
        <v>51.85638888888889</v>
      </c>
      <c r="F89" s="2">
        <f t="shared" si="6"/>
        <v>11.420277777777777</v>
      </c>
      <c r="G89" s="2"/>
      <c r="H89" s="64" t="s">
        <v>592</v>
      </c>
      <c r="I89" s="64" t="s">
        <v>593</v>
      </c>
      <c r="J89" s="65" t="s">
        <v>594</v>
      </c>
    </row>
    <row r="90" spans="1:10" ht="12.75">
      <c r="A90">
        <f t="shared" si="7"/>
        <v>89</v>
      </c>
      <c r="B90" t="s">
        <v>595</v>
      </c>
      <c r="C90" t="s">
        <v>596</v>
      </c>
      <c r="D90" s="64" t="s">
        <v>141</v>
      </c>
      <c r="E90" s="2">
        <f t="shared" si="5"/>
        <v>49.56333333333333</v>
      </c>
      <c r="F90" s="2">
        <f t="shared" si="6"/>
        <v>8.463333333333333</v>
      </c>
      <c r="G90" s="2"/>
      <c r="H90" s="64" t="s">
        <v>597</v>
      </c>
      <c r="I90" s="64" t="s">
        <v>502</v>
      </c>
      <c r="J90" s="65" t="s">
        <v>598</v>
      </c>
    </row>
    <row r="91" spans="1:10" ht="12.75">
      <c r="A91">
        <f t="shared" si="7"/>
        <v>90</v>
      </c>
      <c r="B91" t="s">
        <v>599</v>
      </c>
      <c r="C91" t="s">
        <v>600</v>
      </c>
      <c r="D91" s="64" t="s">
        <v>141</v>
      </c>
      <c r="E91" s="2">
        <f t="shared" si="5"/>
        <v>51.768055555555556</v>
      </c>
      <c r="F91" s="2">
        <f t="shared" si="6"/>
        <v>14.295833333333333</v>
      </c>
      <c r="G91" s="2"/>
      <c r="H91" s="64" t="s">
        <v>601</v>
      </c>
      <c r="I91" s="64" t="s">
        <v>602</v>
      </c>
      <c r="J91" s="65" t="s">
        <v>603</v>
      </c>
    </row>
    <row r="92" spans="1:10" ht="12.75">
      <c r="A92">
        <f t="shared" si="7"/>
        <v>91</v>
      </c>
      <c r="B92" t="s">
        <v>604</v>
      </c>
      <c r="C92" t="s">
        <v>605</v>
      </c>
      <c r="D92" s="64" t="s">
        <v>147</v>
      </c>
      <c r="E92" s="2">
        <f t="shared" si="5"/>
        <v>51.88944444444444</v>
      </c>
      <c r="F92" s="2">
        <f t="shared" si="6"/>
        <v>14.531666666666668</v>
      </c>
      <c r="G92" s="2"/>
      <c r="H92" s="64" t="s">
        <v>606</v>
      </c>
      <c r="I92" s="64" t="s">
        <v>607</v>
      </c>
      <c r="J92" s="65" t="s">
        <v>608</v>
      </c>
    </row>
    <row r="93" spans="1:10" ht="12.75">
      <c r="A93">
        <f t="shared" si="7"/>
        <v>92</v>
      </c>
      <c r="B93" t="s">
        <v>609</v>
      </c>
      <c r="C93" t="s">
        <v>610</v>
      </c>
      <c r="D93" s="64" t="s">
        <v>611</v>
      </c>
      <c r="E93" s="2">
        <f t="shared" si="5"/>
        <v>48.228611111111114</v>
      </c>
      <c r="F93" s="2">
        <f t="shared" si="6"/>
        <v>11.423055555555555</v>
      </c>
      <c r="G93" s="2"/>
      <c r="H93" s="64" t="s">
        <v>612</v>
      </c>
      <c r="I93" s="64" t="s">
        <v>613</v>
      </c>
      <c r="J93" s="65" t="s">
        <v>614</v>
      </c>
    </row>
    <row r="94" spans="1:10" ht="12.75">
      <c r="A94">
        <f t="shared" si="7"/>
        <v>93</v>
      </c>
      <c r="B94" t="s">
        <v>615</v>
      </c>
      <c r="C94" t="s">
        <v>616</v>
      </c>
      <c r="D94" s="64" t="s">
        <v>522</v>
      </c>
      <c r="E94" s="2">
        <f t="shared" si="5"/>
        <v>50.40694444444444</v>
      </c>
      <c r="F94" s="2">
        <f t="shared" si="6"/>
        <v>6.529722222222222</v>
      </c>
      <c r="G94" s="2"/>
      <c r="H94" s="64" t="s">
        <v>617</v>
      </c>
      <c r="I94" s="64" t="s">
        <v>618</v>
      </c>
      <c r="J94" s="65" t="s">
        <v>619</v>
      </c>
    </row>
    <row r="95" spans="1:10" ht="12.75">
      <c r="A95">
        <f t="shared" si="7"/>
        <v>94</v>
      </c>
      <c r="B95" t="s">
        <v>620</v>
      </c>
      <c r="C95" t="s">
        <v>621</v>
      </c>
      <c r="D95" s="64" t="s">
        <v>622</v>
      </c>
      <c r="E95" s="2">
        <f t="shared" si="5"/>
        <v>52.487500000000004</v>
      </c>
      <c r="F95" s="2">
        <f t="shared" si="6"/>
        <v>8.185833333333333</v>
      </c>
      <c r="G95" s="2"/>
      <c r="H95" s="64" t="s">
        <v>623</v>
      </c>
      <c r="I95" s="64" t="s">
        <v>624</v>
      </c>
      <c r="J95" s="65" t="s">
        <v>625</v>
      </c>
    </row>
    <row r="96" spans="1:10" ht="12.75">
      <c r="A96">
        <f t="shared" si="7"/>
        <v>95</v>
      </c>
      <c r="B96" t="s">
        <v>626</v>
      </c>
      <c r="C96" t="s">
        <v>627</v>
      </c>
      <c r="D96" s="64" t="s">
        <v>147</v>
      </c>
      <c r="E96" s="2">
        <f t="shared" si="5"/>
        <v>53.35638888888889</v>
      </c>
      <c r="F96" s="2">
        <f t="shared" si="6"/>
        <v>13.785555555555556</v>
      </c>
      <c r="G96" s="2"/>
      <c r="H96" s="64" t="s">
        <v>628</v>
      </c>
      <c r="I96" s="64" t="s">
        <v>629</v>
      </c>
      <c r="J96" s="65" t="s">
        <v>418</v>
      </c>
    </row>
    <row r="97" spans="1:10" ht="12.75">
      <c r="A97">
        <f t="shared" si="7"/>
        <v>96</v>
      </c>
      <c r="B97" t="s">
        <v>630</v>
      </c>
      <c r="C97" t="s">
        <v>631</v>
      </c>
      <c r="D97" s="64" t="s">
        <v>632</v>
      </c>
      <c r="E97" s="2">
        <f t="shared" si="5"/>
        <v>48.83111111111111</v>
      </c>
      <c r="F97" s="2">
        <f t="shared" si="6"/>
        <v>12.881388888888889</v>
      </c>
      <c r="G97" s="2"/>
      <c r="H97" s="64" t="s">
        <v>633</v>
      </c>
      <c r="I97" s="64" t="s">
        <v>634</v>
      </c>
      <c r="J97" s="65" t="s">
        <v>635</v>
      </c>
    </row>
    <row r="98" spans="1:10" ht="12.75">
      <c r="A98">
        <f t="shared" si="7"/>
        <v>97</v>
      </c>
      <c r="B98" t="s">
        <v>636</v>
      </c>
      <c r="C98" t="s">
        <v>637</v>
      </c>
      <c r="D98" s="64" t="s">
        <v>147</v>
      </c>
      <c r="E98" s="2">
        <f t="shared" si="5"/>
        <v>51.833333333333336</v>
      </c>
      <c r="F98" s="2">
        <f t="shared" si="6"/>
        <v>12.191666666666666</v>
      </c>
      <c r="G98" s="2"/>
      <c r="H98" s="64" t="s">
        <v>638</v>
      </c>
      <c r="I98" s="64" t="s">
        <v>639</v>
      </c>
      <c r="J98" s="65" t="s">
        <v>640</v>
      </c>
    </row>
    <row r="99" spans="1:10" ht="12.75">
      <c r="A99">
        <f t="shared" si="7"/>
        <v>98</v>
      </c>
      <c r="B99" t="s">
        <v>641</v>
      </c>
      <c r="C99" t="s">
        <v>642</v>
      </c>
      <c r="D99" s="64" t="s">
        <v>121</v>
      </c>
      <c r="E99" s="2">
        <f t="shared" si="5"/>
        <v>51.939166666666665</v>
      </c>
      <c r="F99" s="2">
        <f t="shared" si="6"/>
        <v>8.908333333333333</v>
      </c>
      <c r="G99" s="2"/>
      <c r="H99" s="64" t="s">
        <v>643</v>
      </c>
      <c r="I99" s="64" t="s">
        <v>644</v>
      </c>
      <c r="J99" s="65" t="s">
        <v>645</v>
      </c>
    </row>
    <row r="100" spans="1:10" ht="12.75">
      <c r="A100">
        <f t="shared" si="7"/>
        <v>99</v>
      </c>
      <c r="B100" t="s">
        <v>646</v>
      </c>
      <c r="C100" t="s">
        <v>647</v>
      </c>
      <c r="D100" s="64" t="s">
        <v>141</v>
      </c>
      <c r="E100" s="2">
        <f t="shared" si="5"/>
        <v>52.585</v>
      </c>
      <c r="F100" s="2">
        <f t="shared" si="6"/>
        <v>8.341666666666667</v>
      </c>
      <c r="G100" s="2"/>
      <c r="H100" s="64" t="s">
        <v>648</v>
      </c>
      <c r="I100" s="64" t="s">
        <v>649</v>
      </c>
      <c r="J100" s="65" t="s">
        <v>650</v>
      </c>
    </row>
    <row r="101" spans="1:10" ht="12.75">
      <c r="A101">
        <f t="shared" si="7"/>
        <v>100</v>
      </c>
      <c r="B101" t="s">
        <v>651</v>
      </c>
      <c r="C101" t="s">
        <v>652</v>
      </c>
      <c r="D101" s="64" t="s">
        <v>653</v>
      </c>
      <c r="E101" s="2">
        <f t="shared" si="5"/>
        <v>50.5675</v>
      </c>
      <c r="F101" s="2">
        <f t="shared" si="6"/>
        <v>7.654722222222222</v>
      </c>
      <c r="G101" s="2"/>
      <c r="H101" s="64" t="s">
        <v>654</v>
      </c>
      <c r="I101" s="64" t="s">
        <v>655</v>
      </c>
      <c r="J101" s="65" t="s">
        <v>656</v>
      </c>
    </row>
    <row r="102" spans="1:10" ht="12.75">
      <c r="A102">
        <f t="shared" si="7"/>
        <v>101</v>
      </c>
      <c r="B102" t="s">
        <v>657</v>
      </c>
      <c r="C102" t="s">
        <v>658</v>
      </c>
      <c r="D102" s="64" t="s">
        <v>199</v>
      </c>
      <c r="E102" s="2">
        <f t="shared" si="5"/>
        <v>48.659444444444446</v>
      </c>
      <c r="F102" s="2">
        <f t="shared" si="6"/>
        <v>12.498333333333333</v>
      </c>
      <c r="G102" s="2"/>
      <c r="H102" s="64" t="s">
        <v>659</v>
      </c>
      <c r="I102" s="64" t="s">
        <v>660</v>
      </c>
      <c r="J102" s="65" t="s">
        <v>661</v>
      </c>
    </row>
    <row r="103" spans="1:9" ht="12.75">
      <c r="A103">
        <f t="shared" si="7"/>
        <v>102</v>
      </c>
      <c r="B103" t="s">
        <v>2331</v>
      </c>
      <c r="C103" t="s">
        <v>71</v>
      </c>
      <c r="D103" s="67">
        <v>117.8</v>
      </c>
      <c r="E103" s="2">
        <v>49.14333333333333</v>
      </c>
      <c r="F103" s="2">
        <v>10.238333333333333</v>
      </c>
      <c r="H103" s="92" t="s">
        <v>2413</v>
      </c>
      <c r="I103" s="92" t="s">
        <v>2414</v>
      </c>
    </row>
    <row r="104" spans="1:10" ht="12.75">
      <c r="A104">
        <f t="shared" si="7"/>
        <v>103</v>
      </c>
      <c r="B104" t="s">
        <v>662</v>
      </c>
      <c r="C104" t="s">
        <v>663</v>
      </c>
      <c r="D104" s="64" t="s">
        <v>611</v>
      </c>
      <c r="E104" s="2">
        <f aca="true" t="shared" si="8" ref="E104:E135">LEFT(H$1:H$65536,2)+MID(H$1:H$65536,4,2)/60+RIGHT(H$1:H$65536,2)/3600</f>
        <v>49.066111111111105</v>
      </c>
      <c r="F104" s="2">
        <f aca="true" t="shared" si="9" ref="F104:F135">LEFT(I$1:I$65536,2)+MID(I$1:I$65536,4,2)/60+RIGHT(I$1:I$65536,2)/3600</f>
        <v>10.402222222222223</v>
      </c>
      <c r="G104" s="2"/>
      <c r="H104" s="64" t="s">
        <v>664</v>
      </c>
      <c r="I104" s="64" t="s">
        <v>665</v>
      </c>
      <c r="J104" s="65" t="s">
        <v>666</v>
      </c>
    </row>
    <row r="105" spans="1:10" ht="12.75">
      <c r="A105">
        <f t="shared" si="7"/>
        <v>104</v>
      </c>
      <c r="B105" t="s">
        <v>667</v>
      </c>
      <c r="C105" t="s">
        <v>668</v>
      </c>
      <c r="D105" s="64" t="s">
        <v>258</v>
      </c>
      <c r="E105" s="2">
        <f t="shared" si="8"/>
        <v>51.6175</v>
      </c>
      <c r="F105" s="2">
        <f t="shared" si="9"/>
        <v>6.863888888888889</v>
      </c>
      <c r="G105" s="2"/>
      <c r="H105" s="64" t="s">
        <v>669</v>
      </c>
      <c r="I105" s="64" t="s">
        <v>670</v>
      </c>
      <c r="J105" s="65" t="s">
        <v>671</v>
      </c>
    </row>
    <row r="106" spans="1:10" ht="12.75">
      <c r="A106">
        <f t="shared" si="7"/>
        <v>105</v>
      </c>
      <c r="B106" t="s">
        <v>672</v>
      </c>
      <c r="C106" t="s">
        <v>72</v>
      </c>
      <c r="D106" s="64" t="s">
        <v>673</v>
      </c>
      <c r="E106" s="2">
        <f t="shared" si="8"/>
        <v>47.97361111111111</v>
      </c>
      <c r="F106" s="2">
        <f t="shared" si="9"/>
        <v>8.522222222222224</v>
      </c>
      <c r="G106">
        <v>1200</v>
      </c>
      <c r="H106" s="64" t="s">
        <v>674</v>
      </c>
      <c r="I106" s="64" t="s">
        <v>675</v>
      </c>
      <c r="J106" s="65" t="s">
        <v>676</v>
      </c>
    </row>
    <row r="107" spans="1:10" ht="12.75">
      <c r="A107">
        <f t="shared" si="7"/>
        <v>106</v>
      </c>
      <c r="B107" t="s">
        <v>677</v>
      </c>
      <c r="C107" t="s">
        <v>73</v>
      </c>
      <c r="D107" s="64" t="s">
        <v>678</v>
      </c>
      <c r="E107" s="2">
        <f t="shared" si="8"/>
        <v>48.70388888888889</v>
      </c>
      <c r="F107" s="2">
        <f t="shared" si="9"/>
        <v>10.852222222222222</v>
      </c>
      <c r="G107">
        <v>530</v>
      </c>
      <c r="H107" s="64" t="s">
        <v>679</v>
      </c>
      <c r="I107" s="64" t="s">
        <v>680</v>
      </c>
      <c r="J107" s="65" t="s">
        <v>681</v>
      </c>
    </row>
    <row r="108" spans="1:10" ht="12.75">
      <c r="A108">
        <f t="shared" si="7"/>
        <v>107</v>
      </c>
      <c r="B108" t="s">
        <v>682</v>
      </c>
      <c r="C108" t="s">
        <v>74</v>
      </c>
      <c r="D108" s="64" t="s">
        <v>147</v>
      </c>
      <c r="E108" s="2">
        <f t="shared" si="8"/>
        <v>48.67916666666667</v>
      </c>
      <c r="F108" s="2">
        <f t="shared" si="9"/>
        <v>9.844722222222222</v>
      </c>
      <c r="G108">
        <v>600</v>
      </c>
      <c r="H108" s="64" t="s">
        <v>683</v>
      </c>
      <c r="I108" s="64" t="s">
        <v>684</v>
      </c>
      <c r="J108" s="65" t="s">
        <v>685</v>
      </c>
    </row>
    <row r="109" spans="1:10" ht="12.75">
      <c r="A109">
        <f t="shared" si="7"/>
        <v>108</v>
      </c>
      <c r="B109" t="s">
        <v>686</v>
      </c>
      <c r="C109" t="s">
        <v>687</v>
      </c>
      <c r="D109" s="64" t="s">
        <v>688</v>
      </c>
      <c r="E109" s="2">
        <f t="shared" si="8"/>
        <v>51.51972222222222</v>
      </c>
      <c r="F109" s="2">
        <f t="shared" si="9"/>
        <v>7.6130555555555555</v>
      </c>
      <c r="G109" s="2"/>
      <c r="H109" s="64" t="s">
        <v>689</v>
      </c>
      <c r="I109" s="64" t="s">
        <v>690</v>
      </c>
      <c r="J109" s="65" t="s">
        <v>691</v>
      </c>
    </row>
    <row r="110" spans="1:10" ht="12.75">
      <c r="A110">
        <f t="shared" si="7"/>
        <v>109</v>
      </c>
      <c r="B110" t="s">
        <v>692</v>
      </c>
      <c r="C110" t="s">
        <v>693</v>
      </c>
      <c r="D110" s="64" t="s">
        <v>484</v>
      </c>
      <c r="E110" s="2">
        <f t="shared" si="8"/>
        <v>51.13333333333333</v>
      </c>
      <c r="F110" s="2">
        <f t="shared" si="9"/>
        <v>13.76888888888889</v>
      </c>
      <c r="G110" s="2"/>
      <c r="H110" s="64" t="s">
        <v>694</v>
      </c>
      <c r="I110" s="64" t="s">
        <v>695</v>
      </c>
      <c r="J110" s="65" t="s">
        <v>696</v>
      </c>
    </row>
    <row r="111" spans="1:10" ht="12.75">
      <c r="A111">
        <f t="shared" si="7"/>
        <v>110</v>
      </c>
      <c r="B111" t="s">
        <v>697</v>
      </c>
      <c r="C111" t="s">
        <v>698</v>
      </c>
      <c r="D111" s="64" t="s">
        <v>699</v>
      </c>
      <c r="E111" s="2">
        <f t="shared" si="8"/>
        <v>51.282222222222224</v>
      </c>
      <c r="F111" s="2">
        <f t="shared" si="9"/>
        <v>6.758055555555556</v>
      </c>
      <c r="G111" s="2"/>
      <c r="H111" s="64" t="s">
        <v>700</v>
      </c>
      <c r="I111" s="64" t="s">
        <v>701</v>
      </c>
      <c r="J111" s="65" t="s">
        <v>702</v>
      </c>
    </row>
    <row r="112" spans="1:10" ht="12.75">
      <c r="A112">
        <f t="shared" si="7"/>
        <v>111</v>
      </c>
      <c r="B112" t="s">
        <v>703</v>
      </c>
      <c r="C112" t="s">
        <v>704</v>
      </c>
      <c r="D112" s="64" t="s">
        <v>464</v>
      </c>
      <c r="E112" s="2">
        <f t="shared" si="8"/>
        <v>50.04083333333333</v>
      </c>
      <c r="F112" s="2">
        <f t="shared" si="9"/>
        <v>10.824166666666667</v>
      </c>
      <c r="G112" s="2"/>
      <c r="H112" s="64" t="s">
        <v>705</v>
      </c>
      <c r="I112" s="64" t="s">
        <v>706</v>
      </c>
      <c r="J112" s="65" t="s">
        <v>707</v>
      </c>
    </row>
    <row r="113" spans="1:10" ht="12.75">
      <c r="A113">
        <f t="shared" si="7"/>
        <v>112</v>
      </c>
      <c r="B113" t="s">
        <v>708</v>
      </c>
      <c r="C113" t="s">
        <v>709</v>
      </c>
      <c r="D113" s="64" t="s">
        <v>710</v>
      </c>
      <c r="E113" s="2">
        <f t="shared" si="8"/>
        <v>49.96194444444445</v>
      </c>
      <c r="F113" s="2">
        <f t="shared" si="9"/>
        <v>8.64472222222222</v>
      </c>
      <c r="G113" s="2"/>
      <c r="H113" s="64" t="s">
        <v>711</v>
      </c>
      <c r="I113" s="64" t="s">
        <v>712</v>
      </c>
      <c r="J113" s="65" t="s">
        <v>713</v>
      </c>
    </row>
    <row r="114" spans="1:10" ht="12.75">
      <c r="A114">
        <f t="shared" si="7"/>
        <v>113</v>
      </c>
      <c r="B114" t="s">
        <v>714</v>
      </c>
      <c r="C114" t="s">
        <v>715</v>
      </c>
      <c r="D114" s="64" t="s">
        <v>141</v>
      </c>
      <c r="E114" s="2">
        <f t="shared" si="8"/>
        <v>54.62388888888889</v>
      </c>
      <c r="F114" s="2">
        <f t="shared" si="9"/>
        <v>9.345833333333333</v>
      </c>
      <c r="G114" s="2"/>
      <c r="H114" s="64" t="s">
        <v>716</v>
      </c>
      <c r="I114" s="64" t="s">
        <v>717</v>
      </c>
      <c r="J114" s="65" t="s">
        <v>718</v>
      </c>
    </row>
    <row r="115" spans="1:10" ht="12.75">
      <c r="A115">
        <f t="shared" si="7"/>
        <v>114</v>
      </c>
      <c r="B115" t="s">
        <v>719</v>
      </c>
      <c r="C115" t="s">
        <v>720</v>
      </c>
      <c r="D115" s="64" t="s">
        <v>611</v>
      </c>
      <c r="E115" s="2">
        <f t="shared" si="8"/>
        <v>48.39611111111111</v>
      </c>
      <c r="F115" s="2">
        <f t="shared" si="9"/>
        <v>12.723333333333333</v>
      </c>
      <c r="G115" s="2"/>
      <c r="H115" s="64" t="s">
        <v>721</v>
      </c>
      <c r="I115" s="64" t="s">
        <v>722</v>
      </c>
      <c r="J115" s="65" t="s">
        <v>723</v>
      </c>
    </row>
    <row r="116" spans="1:10" ht="12.75">
      <c r="A116">
        <f t="shared" si="7"/>
        <v>115</v>
      </c>
      <c r="B116" t="s">
        <v>724</v>
      </c>
      <c r="C116" t="s">
        <v>725</v>
      </c>
      <c r="D116" s="64" t="s">
        <v>164</v>
      </c>
      <c r="E116" s="2">
        <f t="shared" si="8"/>
        <v>52.47916666666667</v>
      </c>
      <c r="F116" s="2">
        <f t="shared" si="9"/>
        <v>14.083333333333334</v>
      </c>
      <c r="G116" s="2"/>
      <c r="H116" s="64" t="s">
        <v>726</v>
      </c>
      <c r="I116" s="64" t="s">
        <v>727</v>
      </c>
      <c r="J116" s="65" t="s">
        <v>728</v>
      </c>
    </row>
    <row r="117" spans="1:10" ht="12.75">
      <c r="A117">
        <f t="shared" si="7"/>
        <v>116</v>
      </c>
      <c r="B117" t="s">
        <v>729</v>
      </c>
      <c r="C117" t="s">
        <v>730</v>
      </c>
      <c r="D117" s="64" t="s">
        <v>164</v>
      </c>
      <c r="E117" s="2">
        <f t="shared" si="8"/>
        <v>48.8775</v>
      </c>
      <c r="F117" s="2">
        <f t="shared" si="9"/>
        <v>11.183333333333334</v>
      </c>
      <c r="G117" s="2"/>
      <c r="H117" s="64" t="s">
        <v>731</v>
      </c>
      <c r="I117" s="64" t="s">
        <v>732</v>
      </c>
      <c r="J117" s="65" t="s">
        <v>733</v>
      </c>
    </row>
    <row r="118" spans="1:10" ht="12.75">
      <c r="A118">
        <f t="shared" si="7"/>
        <v>117</v>
      </c>
      <c r="B118" t="s">
        <v>734</v>
      </c>
      <c r="C118" t="s">
        <v>735</v>
      </c>
      <c r="D118" s="64" t="s">
        <v>736</v>
      </c>
      <c r="E118" s="2">
        <f t="shared" si="8"/>
        <v>50.99166666666667</v>
      </c>
      <c r="F118" s="2">
        <f t="shared" si="9"/>
        <v>10.481944444444444</v>
      </c>
      <c r="G118" s="2"/>
      <c r="H118" s="64" t="s">
        <v>737</v>
      </c>
      <c r="I118" s="64" t="s">
        <v>738</v>
      </c>
      <c r="J118" s="65" t="s">
        <v>739</v>
      </c>
    </row>
    <row r="119" spans="1:10" ht="12.75">
      <c r="A119">
        <f t="shared" si="7"/>
        <v>118</v>
      </c>
      <c r="B119" t="s">
        <v>740</v>
      </c>
      <c r="C119" t="s">
        <v>741</v>
      </c>
      <c r="D119" s="64" t="s">
        <v>205</v>
      </c>
      <c r="E119" s="2">
        <f t="shared" si="8"/>
        <v>52.19583333333333</v>
      </c>
      <c r="F119" s="2">
        <f t="shared" si="9"/>
        <v>14.59</v>
      </c>
      <c r="G119" s="2"/>
      <c r="H119" s="64" t="s">
        <v>742</v>
      </c>
      <c r="I119" s="64" t="s">
        <v>743</v>
      </c>
      <c r="J119" s="65" t="s">
        <v>744</v>
      </c>
    </row>
    <row r="120" spans="1:10" ht="12.75">
      <c r="A120">
        <f t="shared" si="7"/>
        <v>119</v>
      </c>
      <c r="B120" t="s">
        <v>745</v>
      </c>
      <c r="C120" t="s">
        <v>746</v>
      </c>
      <c r="D120" s="64" t="s">
        <v>199</v>
      </c>
      <c r="E120" s="2">
        <f t="shared" si="8"/>
        <v>50.42805555555555</v>
      </c>
      <c r="F120" s="2">
        <f t="shared" si="9"/>
        <v>8.011944444444444</v>
      </c>
      <c r="G120" s="2"/>
      <c r="H120" s="64" t="s">
        <v>747</v>
      </c>
      <c r="I120" s="64" t="s">
        <v>748</v>
      </c>
      <c r="J120" s="65" t="s">
        <v>749</v>
      </c>
    </row>
    <row r="121" spans="1:10" ht="12.75">
      <c r="A121">
        <f t="shared" si="7"/>
        <v>120</v>
      </c>
      <c r="B121" t="s">
        <v>750</v>
      </c>
      <c r="C121" t="s">
        <v>751</v>
      </c>
      <c r="D121" s="64" t="s">
        <v>464</v>
      </c>
      <c r="E121" s="2">
        <f t="shared" si="8"/>
        <v>53.39111111111111</v>
      </c>
      <c r="F121" s="2">
        <f t="shared" si="9"/>
        <v>7.225555555555555</v>
      </c>
      <c r="G121" s="2"/>
      <c r="H121" s="64" t="s">
        <v>752</v>
      </c>
      <c r="I121" s="64" t="s">
        <v>753</v>
      </c>
      <c r="J121" s="65" t="s">
        <v>754</v>
      </c>
    </row>
    <row r="122" spans="1:10" ht="12.75">
      <c r="A122">
        <f t="shared" si="7"/>
        <v>121</v>
      </c>
      <c r="B122" t="s">
        <v>75</v>
      </c>
      <c r="C122" t="s">
        <v>76</v>
      </c>
      <c r="D122" s="64" t="s">
        <v>332</v>
      </c>
      <c r="E122" s="2">
        <f t="shared" si="8"/>
        <v>48.34277777777778</v>
      </c>
      <c r="F122" s="2">
        <f t="shared" si="9"/>
        <v>9.917777777777777</v>
      </c>
      <c r="G122">
        <v>650</v>
      </c>
      <c r="H122" s="64" t="s">
        <v>755</v>
      </c>
      <c r="I122" s="64" t="s">
        <v>756</v>
      </c>
      <c r="J122" s="65" t="s">
        <v>757</v>
      </c>
    </row>
    <row r="123" spans="1:10" ht="12.75">
      <c r="A123">
        <f t="shared" si="7"/>
        <v>122</v>
      </c>
      <c r="B123" t="s">
        <v>758</v>
      </c>
      <c r="C123" t="s">
        <v>759</v>
      </c>
      <c r="D123" s="64" t="s">
        <v>141</v>
      </c>
      <c r="E123" s="2">
        <f t="shared" si="8"/>
        <v>48.32333333333334</v>
      </c>
      <c r="F123" s="2">
        <f t="shared" si="9"/>
        <v>11.950277777777776</v>
      </c>
      <c r="G123" s="2"/>
      <c r="H123" s="64" t="s">
        <v>760</v>
      </c>
      <c r="I123" s="64" t="s">
        <v>761</v>
      </c>
      <c r="J123" s="65" t="s">
        <v>762</v>
      </c>
    </row>
    <row r="124" spans="1:10" ht="12.75">
      <c r="A124">
        <f t="shared" si="7"/>
        <v>123</v>
      </c>
      <c r="B124" t="s">
        <v>763</v>
      </c>
      <c r="C124" t="s">
        <v>764</v>
      </c>
      <c r="D124" s="64" t="s">
        <v>765</v>
      </c>
      <c r="E124" s="2">
        <f t="shared" si="8"/>
        <v>50.980000000000004</v>
      </c>
      <c r="F124" s="2">
        <f t="shared" si="9"/>
        <v>10.958055555555555</v>
      </c>
      <c r="G124" s="2"/>
      <c r="H124" s="64" t="s">
        <v>766</v>
      </c>
      <c r="I124" s="64" t="s">
        <v>767</v>
      </c>
      <c r="J124" s="65" t="s">
        <v>768</v>
      </c>
    </row>
    <row r="125" spans="1:10" ht="12.75">
      <c r="A125">
        <f t="shared" si="7"/>
        <v>124</v>
      </c>
      <c r="B125" t="s">
        <v>769</v>
      </c>
      <c r="C125" t="s">
        <v>770</v>
      </c>
      <c r="D125" s="64" t="s">
        <v>771</v>
      </c>
      <c r="E125" s="2">
        <f t="shared" si="8"/>
        <v>51.40222222222222</v>
      </c>
      <c r="F125" s="2">
        <f t="shared" si="9"/>
        <v>6.937222222222222</v>
      </c>
      <c r="G125" s="2"/>
      <c r="H125" s="64" t="s">
        <v>772</v>
      </c>
      <c r="I125" s="64" t="s">
        <v>773</v>
      </c>
      <c r="J125" s="65" t="s">
        <v>774</v>
      </c>
    </row>
    <row r="126" spans="1:10" ht="12.75">
      <c r="A126">
        <f t="shared" si="7"/>
        <v>125</v>
      </c>
      <c r="B126" t="s">
        <v>775</v>
      </c>
      <c r="C126" t="s">
        <v>776</v>
      </c>
      <c r="D126" s="64" t="s">
        <v>141</v>
      </c>
      <c r="E126" s="2">
        <f t="shared" si="8"/>
        <v>52.92166666666667</v>
      </c>
      <c r="F126" s="2">
        <f t="shared" si="9"/>
        <v>10.185</v>
      </c>
      <c r="G126" s="2"/>
      <c r="H126" s="64" t="s">
        <v>777</v>
      </c>
      <c r="I126" s="64" t="s">
        <v>778</v>
      </c>
      <c r="J126" s="65" t="s">
        <v>779</v>
      </c>
    </row>
    <row r="127" spans="1:10" ht="12.75">
      <c r="A127">
        <f t="shared" si="7"/>
        <v>126</v>
      </c>
      <c r="B127" t="s">
        <v>780</v>
      </c>
      <c r="C127" t="s">
        <v>781</v>
      </c>
      <c r="D127" s="64" t="s">
        <v>464</v>
      </c>
      <c r="E127" s="2">
        <f t="shared" si="8"/>
        <v>52.79222222222222</v>
      </c>
      <c r="F127" s="2">
        <f t="shared" si="9"/>
        <v>12.766944444444444</v>
      </c>
      <c r="G127" s="2"/>
      <c r="H127" s="64" t="s">
        <v>782</v>
      </c>
      <c r="I127" s="64" t="s">
        <v>783</v>
      </c>
      <c r="J127" s="65" t="s">
        <v>784</v>
      </c>
    </row>
    <row r="128" spans="1:10" ht="12.75">
      <c r="A128">
        <f t="shared" si="7"/>
        <v>127</v>
      </c>
      <c r="B128" t="s">
        <v>785</v>
      </c>
      <c r="C128" t="s">
        <v>786</v>
      </c>
      <c r="D128" s="64" t="s">
        <v>205</v>
      </c>
      <c r="E128" s="2">
        <f t="shared" si="8"/>
        <v>52.828611111111115</v>
      </c>
      <c r="F128" s="2">
        <f t="shared" si="9"/>
        <v>13.695277777777777</v>
      </c>
      <c r="G128" s="2"/>
      <c r="H128" s="64" t="s">
        <v>787</v>
      </c>
      <c r="I128" s="64" t="s">
        <v>788</v>
      </c>
      <c r="J128" s="65" t="s">
        <v>789</v>
      </c>
    </row>
    <row r="129" spans="1:10" ht="12.75">
      <c r="A129">
        <f t="shared" si="7"/>
        <v>128</v>
      </c>
      <c r="B129" t="s">
        <v>790</v>
      </c>
      <c r="C129" t="s">
        <v>791</v>
      </c>
      <c r="D129" s="64" t="s">
        <v>311</v>
      </c>
      <c r="E129" s="2">
        <f t="shared" si="8"/>
        <v>51.63611111111111</v>
      </c>
      <c r="F129" s="2">
        <f t="shared" si="9"/>
        <v>13.677777777777777</v>
      </c>
      <c r="G129" s="2"/>
      <c r="H129" s="64" t="s">
        <v>792</v>
      </c>
      <c r="I129" s="64" t="s">
        <v>793</v>
      </c>
      <c r="J129" s="65" t="s">
        <v>713</v>
      </c>
    </row>
    <row r="130" spans="1:10" ht="12.75">
      <c r="A130">
        <f t="shared" si="7"/>
        <v>129</v>
      </c>
      <c r="B130" t="s">
        <v>794</v>
      </c>
      <c r="C130" t="s">
        <v>795</v>
      </c>
      <c r="D130" s="64" t="s">
        <v>431</v>
      </c>
      <c r="E130" s="2">
        <f t="shared" si="8"/>
        <v>54.77333333333333</v>
      </c>
      <c r="F130" s="2">
        <f t="shared" si="9"/>
        <v>9.37888888888889</v>
      </c>
      <c r="G130" s="2"/>
      <c r="H130" s="64" t="s">
        <v>796</v>
      </c>
      <c r="I130" s="64" t="s">
        <v>797</v>
      </c>
      <c r="J130" s="65" t="s">
        <v>798</v>
      </c>
    </row>
    <row r="131" spans="1:10" ht="12.75">
      <c r="A131">
        <f t="shared" si="7"/>
        <v>130</v>
      </c>
      <c r="B131" t="s">
        <v>799</v>
      </c>
      <c r="C131" t="s">
        <v>800</v>
      </c>
      <c r="D131" s="64" t="s">
        <v>801</v>
      </c>
      <c r="E131" s="2">
        <f t="shared" si="8"/>
        <v>50.03444444444444</v>
      </c>
      <c r="F131" s="2">
        <f t="shared" si="9"/>
        <v>8.571388888888889</v>
      </c>
      <c r="G131" s="2"/>
      <c r="H131" s="64" t="s">
        <v>802</v>
      </c>
      <c r="I131" s="64" t="s">
        <v>803</v>
      </c>
      <c r="J131" s="65" t="s">
        <v>804</v>
      </c>
    </row>
    <row r="132" spans="1:10" ht="12.75">
      <c r="A132">
        <f t="shared" si="7"/>
        <v>131</v>
      </c>
      <c r="B132" t="s">
        <v>805</v>
      </c>
      <c r="C132" t="s">
        <v>806</v>
      </c>
      <c r="D132" s="64" t="s">
        <v>807</v>
      </c>
      <c r="E132" s="2">
        <f t="shared" si="8"/>
        <v>48.021388888888886</v>
      </c>
      <c r="F132" s="2">
        <f t="shared" si="9"/>
        <v>7.834444444444444</v>
      </c>
      <c r="G132">
        <v>1240</v>
      </c>
      <c r="H132" s="64" t="s">
        <v>808</v>
      </c>
      <c r="I132" s="64" t="s">
        <v>809</v>
      </c>
      <c r="J132" s="65" t="s">
        <v>810</v>
      </c>
    </row>
    <row r="133" spans="1:10" ht="12.75">
      <c r="A133">
        <f aca="true" t="shared" si="10" ref="A133:A196">A132+1</f>
        <v>132</v>
      </c>
      <c r="B133" t="s">
        <v>811</v>
      </c>
      <c r="C133" t="s">
        <v>812</v>
      </c>
      <c r="D133" s="64" t="s">
        <v>431</v>
      </c>
      <c r="E133" s="2">
        <f t="shared" si="8"/>
        <v>52.28333333333333</v>
      </c>
      <c r="F133" s="2">
        <f t="shared" si="9"/>
        <v>13.805555555555557</v>
      </c>
      <c r="G133" s="2"/>
      <c r="H133" s="64" t="s">
        <v>813</v>
      </c>
      <c r="I133" s="64" t="s">
        <v>814</v>
      </c>
      <c r="J133" s="65" t="s">
        <v>789</v>
      </c>
    </row>
    <row r="134" spans="1:10" ht="12.75">
      <c r="A134">
        <f t="shared" si="10"/>
        <v>133</v>
      </c>
      <c r="B134" t="s">
        <v>815</v>
      </c>
      <c r="C134" t="s">
        <v>816</v>
      </c>
      <c r="D134" s="64" t="s">
        <v>817</v>
      </c>
      <c r="E134" s="2">
        <f t="shared" si="8"/>
        <v>47.67111111111111</v>
      </c>
      <c r="F134" s="2">
        <f t="shared" si="9"/>
        <v>9.512777777777778</v>
      </c>
      <c r="G134">
        <v>2000</v>
      </c>
      <c r="H134" s="64" t="s">
        <v>818</v>
      </c>
      <c r="I134" s="64" t="s">
        <v>819</v>
      </c>
      <c r="J134" s="65" t="s">
        <v>820</v>
      </c>
    </row>
    <row r="135" spans="1:10" ht="12.75">
      <c r="A135">
        <f t="shared" si="10"/>
        <v>134</v>
      </c>
      <c r="B135" t="s">
        <v>821</v>
      </c>
      <c r="C135" t="s">
        <v>822</v>
      </c>
      <c r="D135" s="64" t="s">
        <v>141</v>
      </c>
      <c r="E135" s="2">
        <f t="shared" si="8"/>
        <v>51.11416666666667</v>
      </c>
      <c r="F135" s="2">
        <f t="shared" si="9"/>
        <v>9.285833333333333</v>
      </c>
      <c r="G135" s="2"/>
      <c r="H135" s="64" t="s">
        <v>823</v>
      </c>
      <c r="I135" s="64" t="s">
        <v>824</v>
      </c>
      <c r="J135" s="65" t="s">
        <v>825</v>
      </c>
    </row>
    <row r="136" spans="1:10" ht="12.75">
      <c r="A136">
        <f t="shared" si="10"/>
        <v>135</v>
      </c>
      <c r="B136" t="s">
        <v>826</v>
      </c>
      <c r="C136" t="s">
        <v>827</v>
      </c>
      <c r="D136" s="64" t="s">
        <v>129</v>
      </c>
      <c r="E136" s="2">
        <f aca="true" t="shared" si="11" ref="E136:E167">LEFT(H$1:H$65536,2)+MID(H$1:H$65536,4,2)/60+RIGHT(H$1:H$65536,2)/3600</f>
        <v>50.47694444444445</v>
      </c>
      <c r="F136" s="2">
        <f aca="true" t="shared" si="12" ref="F136:F167">LEFT(I$1:I$65536,2)+MID(I$1:I$65536,4,2)/60+RIGHT(I$1:I$65536,2)/3600</f>
        <v>9.443055555555556</v>
      </c>
      <c r="G136" s="2"/>
      <c r="H136" s="64" t="s">
        <v>828</v>
      </c>
      <c r="I136" s="64" t="s">
        <v>829</v>
      </c>
      <c r="J136" s="65" t="s">
        <v>757</v>
      </c>
    </row>
    <row r="137" spans="1:10" ht="12.75">
      <c r="A137">
        <f t="shared" si="10"/>
        <v>136</v>
      </c>
      <c r="B137" t="s">
        <v>830</v>
      </c>
      <c r="C137" t="s">
        <v>831</v>
      </c>
      <c r="D137" s="64" t="s">
        <v>141</v>
      </c>
      <c r="E137" s="2">
        <f t="shared" si="11"/>
        <v>48.20666666666667</v>
      </c>
      <c r="F137" s="2">
        <f t="shared" si="12"/>
        <v>11.268333333333334</v>
      </c>
      <c r="G137" s="2"/>
      <c r="H137" s="64" t="s">
        <v>832</v>
      </c>
      <c r="I137" s="64" t="s">
        <v>833</v>
      </c>
      <c r="J137" s="65" t="s">
        <v>834</v>
      </c>
    </row>
    <row r="138" spans="1:10" ht="12.75">
      <c r="A138">
        <f t="shared" si="10"/>
        <v>137</v>
      </c>
      <c r="B138" t="s">
        <v>835</v>
      </c>
      <c r="C138" t="s">
        <v>836</v>
      </c>
      <c r="D138" s="64" t="s">
        <v>464</v>
      </c>
      <c r="E138" s="2">
        <f t="shared" si="11"/>
        <v>52.388888888888886</v>
      </c>
      <c r="F138" s="2">
        <f t="shared" si="12"/>
        <v>14.097222222222223</v>
      </c>
      <c r="G138" s="2"/>
      <c r="H138" s="64" t="s">
        <v>837</v>
      </c>
      <c r="I138" s="64" t="s">
        <v>838</v>
      </c>
      <c r="J138" s="65" t="s">
        <v>839</v>
      </c>
    </row>
    <row r="139" spans="1:10" ht="12.75">
      <c r="A139">
        <f t="shared" si="10"/>
        <v>138</v>
      </c>
      <c r="B139" t="s">
        <v>840</v>
      </c>
      <c r="C139" t="s">
        <v>841</v>
      </c>
      <c r="D139" s="64" t="s">
        <v>205</v>
      </c>
      <c r="E139" s="2">
        <f t="shared" si="11"/>
        <v>48.513888888888886</v>
      </c>
      <c r="F139" s="2">
        <f t="shared" si="12"/>
        <v>13.347777777777779</v>
      </c>
      <c r="G139" s="2"/>
      <c r="H139" s="64" t="s">
        <v>842</v>
      </c>
      <c r="I139" s="64" t="s">
        <v>843</v>
      </c>
      <c r="J139" s="65" t="s">
        <v>844</v>
      </c>
    </row>
    <row r="140" spans="1:10" ht="12.75">
      <c r="A140">
        <f t="shared" si="10"/>
        <v>139</v>
      </c>
      <c r="B140" t="s">
        <v>845</v>
      </c>
      <c r="C140" t="s">
        <v>846</v>
      </c>
      <c r="D140" s="64" t="s">
        <v>847</v>
      </c>
      <c r="E140" s="2">
        <f t="shared" si="11"/>
        <v>53.0375</v>
      </c>
      <c r="F140" s="2">
        <f t="shared" si="12"/>
        <v>8.50611111111111</v>
      </c>
      <c r="G140" s="2"/>
      <c r="H140" s="64" t="s">
        <v>848</v>
      </c>
      <c r="I140" s="64" t="s">
        <v>849</v>
      </c>
      <c r="J140" s="65" t="s">
        <v>850</v>
      </c>
    </row>
    <row r="141" spans="1:10" ht="12.75">
      <c r="A141">
        <f t="shared" si="10"/>
        <v>140</v>
      </c>
      <c r="B141" t="s">
        <v>851</v>
      </c>
      <c r="C141" t="s">
        <v>852</v>
      </c>
      <c r="D141" s="64" t="s">
        <v>431</v>
      </c>
      <c r="E141" s="2">
        <f t="shared" si="11"/>
        <v>52.52916666666667</v>
      </c>
      <c r="F141" s="2">
        <f t="shared" si="12"/>
        <v>11.355555555555556</v>
      </c>
      <c r="G141" s="2"/>
      <c r="H141" s="64" t="s">
        <v>853</v>
      </c>
      <c r="I141" s="64" t="s">
        <v>854</v>
      </c>
      <c r="J141" s="65" t="s">
        <v>551</v>
      </c>
    </row>
    <row r="142" spans="1:10" ht="12.75">
      <c r="A142">
        <f t="shared" si="10"/>
        <v>141</v>
      </c>
      <c r="B142" t="s">
        <v>855</v>
      </c>
      <c r="C142" t="s">
        <v>856</v>
      </c>
      <c r="D142" s="64" t="s">
        <v>141</v>
      </c>
      <c r="E142" s="2">
        <f t="shared" si="11"/>
        <v>50.961666666666666</v>
      </c>
      <c r="F142" s="2">
        <f t="shared" si="12"/>
        <v>6.042777777777777</v>
      </c>
      <c r="G142" s="2"/>
      <c r="H142" s="64" t="s">
        <v>857</v>
      </c>
      <c r="I142" s="64" t="s">
        <v>858</v>
      </c>
      <c r="J142" s="65" t="s">
        <v>859</v>
      </c>
    </row>
    <row r="143" spans="1:10" ht="12.75">
      <c r="A143">
        <f t="shared" si="10"/>
        <v>142</v>
      </c>
      <c r="B143" t="s">
        <v>860</v>
      </c>
      <c r="C143" t="s">
        <v>861</v>
      </c>
      <c r="D143" s="64" t="s">
        <v>135</v>
      </c>
      <c r="E143" s="2">
        <f t="shared" si="11"/>
        <v>50.19833333333333</v>
      </c>
      <c r="F143" s="2">
        <f t="shared" si="12"/>
        <v>9.171111111111111</v>
      </c>
      <c r="G143" s="2"/>
      <c r="H143" s="64" t="s">
        <v>862</v>
      </c>
      <c r="I143" s="64" t="s">
        <v>863</v>
      </c>
      <c r="J143" s="65" t="s">
        <v>864</v>
      </c>
    </row>
    <row r="144" spans="1:10" ht="12.75">
      <c r="A144">
        <f t="shared" si="10"/>
        <v>143</v>
      </c>
      <c r="B144" t="s">
        <v>865</v>
      </c>
      <c r="C144" t="s">
        <v>866</v>
      </c>
      <c r="D144" s="64" t="s">
        <v>867</v>
      </c>
      <c r="E144" s="2">
        <f t="shared" si="11"/>
        <v>50.88194444444444</v>
      </c>
      <c r="F144" s="2">
        <f t="shared" si="12"/>
        <v>12.13888888888889</v>
      </c>
      <c r="G144" s="2"/>
      <c r="H144" s="64" t="s">
        <v>868</v>
      </c>
      <c r="I144" s="64" t="s">
        <v>869</v>
      </c>
      <c r="J144" s="65" t="s">
        <v>870</v>
      </c>
    </row>
    <row r="145" spans="1:10" ht="12.75">
      <c r="A145">
        <f t="shared" si="10"/>
        <v>144</v>
      </c>
      <c r="B145" t="s">
        <v>77</v>
      </c>
      <c r="C145" t="s">
        <v>78</v>
      </c>
      <c r="D145" s="64" t="s">
        <v>164</v>
      </c>
      <c r="E145" s="2">
        <f t="shared" si="11"/>
        <v>48.62222222222222</v>
      </c>
      <c r="F145" s="2">
        <f t="shared" si="12"/>
        <v>10.062222222222223</v>
      </c>
      <c r="G145">
        <v>530</v>
      </c>
      <c r="H145" s="64" t="s">
        <v>871</v>
      </c>
      <c r="I145" s="64" t="s">
        <v>872</v>
      </c>
      <c r="J145" s="65" t="s">
        <v>873</v>
      </c>
    </row>
    <row r="146" spans="1:10" ht="12.75">
      <c r="A146">
        <f t="shared" si="10"/>
        <v>145</v>
      </c>
      <c r="B146" t="s">
        <v>874</v>
      </c>
      <c r="C146" t="s">
        <v>875</v>
      </c>
      <c r="D146" s="64" t="s">
        <v>141</v>
      </c>
      <c r="E146" s="2">
        <f t="shared" si="11"/>
        <v>49.64833333333333</v>
      </c>
      <c r="F146" s="2">
        <f t="shared" si="12"/>
        <v>9.966666666666667</v>
      </c>
      <c r="G146">
        <v>480</v>
      </c>
      <c r="H146" s="64" t="s">
        <v>876</v>
      </c>
      <c r="I146" s="64" t="s">
        <v>877</v>
      </c>
      <c r="J146" s="65" t="s">
        <v>878</v>
      </c>
    </row>
    <row r="147" spans="1:10" ht="12.75">
      <c r="A147">
        <f t="shared" si="10"/>
        <v>146</v>
      </c>
      <c r="B147" t="s">
        <v>79</v>
      </c>
      <c r="C147" t="s">
        <v>80</v>
      </c>
      <c r="D147" s="64" t="s">
        <v>285</v>
      </c>
      <c r="E147" s="2">
        <f t="shared" si="11"/>
        <v>48.63611111111111</v>
      </c>
      <c r="F147" s="2">
        <f t="shared" si="12"/>
        <v>10.216666666666667</v>
      </c>
      <c r="G147" s="2"/>
      <c r="H147" s="64" t="s">
        <v>879</v>
      </c>
      <c r="I147" s="64" t="s">
        <v>880</v>
      </c>
      <c r="J147" s="65" t="s">
        <v>881</v>
      </c>
    </row>
    <row r="148" spans="1:10" ht="12.75">
      <c r="A148">
        <f t="shared" si="10"/>
        <v>147</v>
      </c>
      <c r="B148" t="s">
        <v>882</v>
      </c>
      <c r="C148" t="s">
        <v>883</v>
      </c>
      <c r="D148" s="64" t="s">
        <v>464</v>
      </c>
      <c r="E148" s="2">
        <f t="shared" si="11"/>
        <v>50.544999999999995</v>
      </c>
      <c r="F148" s="2">
        <f t="shared" si="12"/>
        <v>8.591111111111111</v>
      </c>
      <c r="G148" s="2"/>
      <c r="H148" s="64" t="s">
        <v>884</v>
      </c>
      <c r="I148" s="64" t="s">
        <v>885</v>
      </c>
      <c r="J148" s="65" t="s">
        <v>886</v>
      </c>
    </row>
    <row r="149" spans="1:10" ht="12.75">
      <c r="A149">
        <f t="shared" si="10"/>
        <v>148</v>
      </c>
      <c r="B149" t="s">
        <v>887</v>
      </c>
      <c r="C149" t="s">
        <v>888</v>
      </c>
      <c r="D149" s="64" t="s">
        <v>216</v>
      </c>
      <c r="E149" s="2">
        <f t="shared" si="11"/>
        <v>50.56805555555556</v>
      </c>
      <c r="F149" s="2">
        <f t="shared" si="12"/>
        <v>8.870833333333334</v>
      </c>
      <c r="G149" s="2"/>
      <c r="H149" s="64" t="s">
        <v>889</v>
      </c>
      <c r="I149" s="64" t="s">
        <v>890</v>
      </c>
      <c r="J149" s="65" t="s">
        <v>891</v>
      </c>
    </row>
    <row r="150" spans="1:10" ht="12.75">
      <c r="A150">
        <f t="shared" si="10"/>
        <v>149</v>
      </c>
      <c r="B150" t="s">
        <v>892</v>
      </c>
      <c r="C150" t="s">
        <v>893</v>
      </c>
      <c r="D150" s="64" t="s">
        <v>205</v>
      </c>
      <c r="E150" s="2">
        <f t="shared" si="11"/>
        <v>51.16111111111111</v>
      </c>
      <c r="F150" s="2">
        <f t="shared" si="12"/>
        <v>14.952777777777778</v>
      </c>
      <c r="G150" s="2"/>
      <c r="H150" s="64" t="s">
        <v>894</v>
      </c>
      <c r="I150" s="64" t="s">
        <v>895</v>
      </c>
      <c r="J150" s="65" t="s">
        <v>237</v>
      </c>
    </row>
    <row r="151" spans="1:10" ht="12.75">
      <c r="A151">
        <f t="shared" si="10"/>
        <v>150</v>
      </c>
      <c r="B151" t="s">
        <v>896</v>
      </c>
      <c r="C151" t="s">
        <v>897</v>
      </c>
      <c r="D151" s="64" t="s">
        <v>464</v>
      </c>
      <c r="E151" s="2">
        <f t="shared" si="11"/>
        <v>50.97222222222222</v>
      </c>
      <c r="F151" s="2">
        <f t="shared" si="12"/>
        <v>10.730555555555556</v>
      </c>
      <c r="G151" s="2"/>
      <c r="H151" s="64" t="s">
        <v>898</v>
      </c>
      <c r="I151" s="64" t="s">
        <v>899</v>
      </c>
      <c r="J151" s="65" t="s">
        <v>900</v>
      </c>
    </row>
    <row r="152" spans="1:10" ht="12.75">
      <c r="A152">
        <f>A151+1</f>
        <v>151</v>
      </c>
      <c r="B152" t="s">
        <v>2389</v>
      </c>
      <c r="D152" s="93" t="s">
        <v>1129</v>
      </c>
      <c r="E152" s="2">
        <f t="shared" si="11"/>
        <v>48.53472222222222</v>
      </c>
      <c r="F152" s="2">
        <f t="shared" si="12"/>
        <v>9.440833333333334</v>
      </c>
      <c r="G152">
        <v>950</v>
      </c>
      <c r="H152" s="92" t="s">
        <v>2390</v>
      </c>
      <c r="I152" s="92" t="s">
        <v>2391</v>
      </c>
      <c r="J152" s="65" t="s">
        <v>2392</v>
      </c>
    </row>
    <row r="153" spans="1:10" ht="12.75">
      <c r="A153">
        <f t="shared" si="10"/>
        <v>152</v>
      </c>
      <c r="B153" t="s">
        <v>901</v>
      </c>
      <c r="C153" t="s">
        <v>902</v>
      </c>
      <c r="D153" s="64" t="s">
        <v>141</v>
      </c>
      <c r="E153" s="2">
        <f t="shared" si="11"/>
        <v>49.69833333333333</v>
      </c>
      <c r="F153" s="2">
        <f t="shared" si="12"/>
        <v>11.941666666666666</v>
      </c>
      <c r="G153" s="2"/>
      <c r="H153" s="64" t="s">
        <v>903</v>
      </c>
      <c r="I153" s="64" t="s">
        <v>904</v>
      </c>
      <c r="J153" s="65" t="s">
        <v>905</v>
      </c>
    </row>
    <row r="154" spans="1:10" ht="12.75">
      <c r="A154">
        <f t="shared" si="10"/>
        <v>153</v>
      </c>
      <c r="B154" t="s">
        <v>906</v>
      </c>
      <c r="C154" t="s">
        <v>907</v>
      </c>
      <c r="D154" s="64" t="s">
        <v>908</v>
      </c>
      <c r="E154" s="2">
        <f t="shared" si="11"/>
        <v>51.33527777777778</v>
      </c>
      <c r="F154" s="2">
        <f t="shared" si="12"/>
        <v>6.359999999999999</v>
      </c>
      <c r="G154" s="2"/>
      <c r="H154" s="64" t="s">
        <v>909</v>
      </c>
      <c r="I154" s="64" t="s">
        <v>910</v>
      </c>
      <c r="J154" s="65" t="s">
        <v>911</v>
      </c>
    </row>
    <row r="155" spans="1:10" ht="12.75">
      <c r="A155">
        <f t="shared" si="10"/>
        <v>154</v>
      </c>
      <c r="B155" t="s">
        <v>912</v>
      </c>
      <c r="C155" t="s">
        <v>913</v>
      </c>
      <c r="D155" s="64" t="s">
        <v>205</v>
      </c>
      <c r="E155" s="2">
        <f t="shared" si="11"/>
        <v>50.64722222222222</v>
      </c>
      <c r="F155" s="2">
        <f t="shared" si="12"/>
        <v>12.172222222222222</v>
      </c>
      <c r="G155" s="2"/>
      <c r="H155" s="64" t="s">
        <v>914</v>
      </c>
      <c r="I155" s="64" t="s">
        <v>915</v>
      </c>
      <c r="J155" s="65" t="s">
        <v>916</v>
      </c>
    </row>
    <row r="156" spans="1:10" ht="12.75">
      <c r="A156">
        <f t="shared" si="10"/>
        <v>155</v>
      </c>
      <c r="B156" t="s">
        <v>917</v>
      </c>
      <c r="C156" t="s">
        <v>918</v>
      </c>
      <c r="D156" s="64" t="s">
        <v>147</v>
      </c>
      <c r="E156" s="2">
        <f t="shared" si="11"/>
        <v>48.95472222222222</v>
      </c>
      <c r="F156" s="2">
        <f t="shared" si="12"/>
        <v>12.422777777777776</v>
      </c>
      <c r="G156" s="2"/>
      <c r="H156" s="64" t="s">
        <v>919</v>
      </c>
      <c r="I156" s="64" t="s">
        <v>920</v>
      </c>
      <c r="J156" s="65" t="s">
        <v>921</v>
      </c>
    </row>
    <row r="157" spans="1:10" ht="12.75">
      <c r="A157">
        <f t="shared" si="10"/>
        <v>156</v>
      </c>
      <c r="B157" t="s">
        <v>922</v>
      </c>
      <c r="C157" t="s">
        <v>923</v>
      </c>
      <c r="D157" s="64" t="s">
        <v>164</v>
      </c>
      <c r="E157" s="2">
        <f t="shared" si="11"/>
        <v>50.644999999999996</v>
      </c>
      <c r="F157" s="2">
        <f t="shared" si="12"/>
        <v>13.128055555555555</v>
      </c>
      <c r="G157" s="2"/>
      <c r="H157" s="64" t="s">
        <v>924</v>
      </c>
      <c r="I157" s="64" t="s">
        <v>925</v>
      </c>
      <c r="J157" s="65" t="s">
        <v>926</v>
      </c>
    </row>
    <row r="158" spans="1:10" ht="12.75">
      <c r="A158">
        <f t="shared" si="10"/>
        <v>157</v>
      </c>
      <c r="B158" t="s">
        <v>927</v>
      </c>
      <c r="C158" t="s">
        <v>928</v>
      </c>
      <c r="D158" s="64" t="s">
        <v>147</v>
      </c>
      <c r="E158" s="2">
        <f t="shared" si="11"/>
        <v>54.24527777777778</v>
      </c>
      <c r="F158" s="2">
        <f t="shared" si="12"/>
        <v>11.024722222222223</v>
      </c>
      <c r="G158" s="2"/>
      <c r="H158" s="64" t="s">
        <v>929</v>
      </c>
      <c r="I158" s="64" t="s">
        <v>930</v>
      </c>
      <c r="J158" s="65" t="s">
        <v>356</v>
      </c>
    </row>
    <row r="159" spans="1:10" ht="12.75">
      <c r="A159">
        <f t="shared" si="10"/>
        <v>158</v>
      </c>
      <c r="B159" t="s">
        <v>931</v>
      </c>
      <c r="C159" t="s">
        <v>932</v>
      </c>
      <c r="D159" s="64" t="s">
        <v>933</v>
      </c>
      <c r="E159" s="2">
        <f t="shared" si="11"/>
        <v>48.488055555555555</v>
      </c>
      <c r="F159" s="2">
        <f t="shared" si="12"/>
        <v>10.284722222222221</v>
      </c>
      <c r="G159" s="2"/>
      <c r="H159" s="64" t="s">
        <v>934</v>
      </c>
      <c r="I159" s="64" t="s">
        <v>935</v>
      </c>
      <c r="J159" s="65" t="s">
        <v>936</v>
      </c>
    </row>
    <row r="160" spans="1:10" ht="12.75">
      <c r="A160">
        <f t="shared" si="10"/>
        <v>159</v>
      </c>
      <c r="B160" t="s">
        <v>937</v>
      </c>
      <c r="C160" t="s">
        <v>938</v>
      </c>
      <c r="D160" s="64" t="s">
        <v>228</v>
      </c>
      <c r="E160" s="2">
        <f t="shared" si="11"/>
        <v>49.113055555555555</v>
      </c>
      <c r="F160" s="2">
        <f t="shared" si="12"/>
        <v>10.783055555555556</v>
      </c>
      <c r="G160" s="2"/>
      <c r="H160" s="64" t="s">
        <v>939</v>
      </c>
      <c r="I160" s="64" t="s">
        <v>940</v>
      </c>
      <c r="J160" s="65" t="s">
        <v>941</v>
      </c>
    </row>
    <row r="161" spans="1:10" ht="12.75">
      <c r="A161">
        <f t="shared" si="10"/>
        <v>160</v>
      </c>
      <c r="B161" t="s">
        <v>942</v>
      </c>
      <c r="C161" t="s">
        <v>943</v>
      </c>
      <c r="D161" s="64" t="s">
        <v>205</v>
      </c>
      <c r="E161" s="2">
        <f t="shared" si="11"/>
        <v>53.806666666666665</v>
      </c>
      <c r="F161" s="2">
        <f t="shared" si="12"/>
        <v>12.231666666666667</v>
      </c>
      <c r="G161" s="2"/>
      <c r="H161" s="64" t="s">
        <v>944</v>
      </c>
      <c r="I161" s="64" t="s">
        <v>945</v>
      </c>
      <c r="J161" s="65" t="s">
        <v>946</v>
      </c>
    </row>
    <row r="162" spans="1:10" ht="12.75">
      <c r="A162">
        <f t="shared" si="10"/>
        <v>161</v>
      </c>
      <c r="B162" t="s">
        <v>947</v>
      </c>
      <c r="C162" t="s">
        <v>948</v>
      </c>
      <c r="D162" s="64" t="s">
        <v>949</v>
      </c>
      <c r="E162" s="2">
        <f t="shared" si="11"/>
        <v>51.92333333333333</v>
      </c>
      <c r="F162" s="2">
        <f t="shared" si="12"/>
        <v>8.306666666666667</v>
      </c>
      <c r="G162" s="2"/>
      <c r="H162" s="64" t="s">
        <v>950</v>
      </c>
      <c r="I162" s="64" t="s">
        <v>951</v>
      </c>
      <c r="J162" s="65" t="s">
        <v>952</v>
      </c>
    </row>
    <row r="163" spans="1:10" ht="12.75">
      <c r="A163">
        <f t="shared" si="10"/>
        <v>162</v>
      </c>
      <c r="B163" t="s">
        <v>953</v>
      </c>
      <c r="C163" t="s">
        <v>954</v>
      </c>
      <c r="D163" s="64" t="s">
        <v>164</v>
      </c>
      <c r="E163" s="2">
        <f t="shared" si="11"/>
        <v>54.385555555555555</v>
      </c>
      <c r="F163" s="2">
        <f t="shared" si="12"/>
        <v>13.3275</v>
      </c>
      <c r="G163" s="2"/>
      <c r="H163" s="64" t="s">
        <v>955</v>
      </c>
      <c r="I163" s="64" t="s">
        <v>956</v>
      </c>
      <c r="J163" s="65" t="s">
        <v>957</v>
      </c>
    </row>
    <row r="164" spans="1:10" ht="12.75">
      <c r="A164">
        <f t="shared" si="10"/>
        <v>163</v>
      </c>
      <c r="B164" t="s">
        <v>958</v>
      </c>
      <c r="C164" t="s">
        <v>959</v>
      </c>
      <c r="D164" s="64" t="s">
        <v>960</v>
      </c>
      <c r="E164" s="2">
        <f t="shared" si="11"/>
        <v>49.94833333333333</v>
      </c>
      <c r="F164" s="2">
        <f t="shared" si="12"/>
        <v>7.264166666666667</v>
      </c>
      <c r="G164" s="2"/>
      <c r="H164" s="64" t="s">
        <v>961</v>
      </c>
      <c r="I164" s="64" t="s">
        <v>962</v>
      </c>
      <c r="J164" s="65" t="s">
        <v>963</v>
      </c>
    </row>
    <row r="165" spans="1:10" ht="12.75">
      <c r="A165">
        <f t="shared" si="10"/>
        <v>164</v>
      </c>
      <c r="B165" t="s">
        <v>964</v>
      </c>
      <c r="C165" t="s">
        <v>965</v>
      </c>
      <c r="D165" s="64" t="s">
        <v>966</v>
      </c>
      <c r="E165" s="2">
        <f t="shared" si="11"/>
        <v>51.551944444444445</v>
      </c>
      <c r="F165" s="2">
        <f t="shared" si="12"/>
        <v>12.052777777777779</v>
      </c>
      <c r="G165" s="2"/>
      <c r="H165" s="64" t="s">
        <v>967</v>
      </c>
      <c r="I165" s="64" t="s">
        <v>968</v>
      </c>
      <c r="J165" s="65" t="s">
        <v>969</v>
      </c>
    </row>
    <row r="166" spans="1:10" ht="12.75">
      <c r="A166">
        <f t="shared" si="10"/>
        <v>165</v>
      </c>
      <c r="B166" t="s">
        <v>970</v>
      </c>
      <c r="C166" t="s">
        <v>971</v>
      </c>
      <c r="D166" s="64" t="s">
        <v>972</v>
      </c>
      <c r="E166" s="2">
        <f t="shared" si="11"/>
        <v>53.63027777777778</v>
      </c>
      <c r="F166" s="2">
        <f t="shared" si="12"/>
        <v>9.988333333333333</v>
      </c>
      <c r="G166" s="2"/>
      <c r="H166" s="64" t="s">
        <v>973</v>
      </c>
      <c r="I166" s="64" t="s">
        <v>974</v>
      </c>
      <c r="J166" s="65" t="s">
        <v>975</v>
      </c>
    </row>
    <row r="167" spans="1:10" ht="12.75">
      <c r="A167">
        <f t="shared" si="10"/>
        <v>166</v>
      </c>
      <c r="B167" t="s">
        <v>976</v>
      </c>
      <c r="C167" t="s">
        <v>977</v>
      </c>
      <c r="D167" s="64" t="s">
        <v>978</v>
      </c>
      <c r="E167" s="2">
        <f t="shared" si="11"/>
        <v>53.53527777777778</v>
      </c>
      <c r="F167" s="2">
        <f t="shared" si="12"/>
        <v>9.835555555555556</v>
      </c>
      <c r="G167" s="2"/>
      <c r="H167" s="64" t="s">
        <v>979</v>
      </c>
      <c r="I167" s="64" t="s">
        <v>980</v>
      </c>
      <c r="J167" s="65" t="s">
        <v>981</v>
      </c>
    </row>
    <row r="168" spans="1:10" ht="12.75">
      <c r="A168">
        <f t="shared" si="10"/>
        <v>167</v>
      </c>
      <c r="B168" t="s">
        <v>982</v>
      </c>
      <c r="C168" t="s">
        <v>983</v>
      </c>
      <c r="D168" s="64" t="s">
        <v>984</v>
      </c>
      <c r="E168" s="2">
        <f aca="true" t="shared" si="13" ref="E168:E199">LEFT(H$1:H$65536,2)+MID(H$1:H$65536,4,2)/60+RIGHT(H$1:H$65536,2)/3600</f>
        <v>51.69</v>
      </c>
      <c r="F168" s="2">
        <f aca="true" t="shared" si="14" ref="F168:F199">LEFT(I$1:I$65536,2)+MID(I$1:I$65536,4,2)/60+RIGHT(I$1:I$65536,2)/3600</f>
        <v>7.8175</v>
      </c>
      <c r="G168" s="2"/>
      <c r="H168" s="64" t="s">
        <v>985</v>
      </c>
      <c r="I168" s="64" t="s">
        <v>986</v>
      </c>
      <c r="J168" s="65" t="s">
        <v>987</v>
      </c>
    </row>
    <row r="169" spans="1:10" ht="12.75">
      <c r="A169">
        <f t="shared" si="10"/>
        <v>168</v>
      </c>
      <c r="B169" t="s">
        <v>988</v>
      </c>
      <c r="C169" t="s">
        <v>989</v>
      </c>
      <c r="D169" s="64" t="s">
        <v>141</v>
      </c>
      <c r="E169" s="2">
        <f t="shared" si="13"/>
        <v>50.169999999999995</v>
      </c>
      <c r="F169" s="2">
        <f t="shared" si="14"/>
        <v>8.962777777777777</v>
      </c>
      <c r="G169" s="2"/>
      <c r="H169" s="64" t="s">
        <v>990</v>
      </c>
      <c r="I169" s="64" t="s">
        <v>991</v>
      </c>
      <c r="J169" s="65" t="s">
        <v>992</v>
      </c>
    </row>
    <row r="170" spans="1:10" ht="12.75">
      <c r="A170">
        <f t="shared" si="10"/>
        <v>169</v>
      </c>
      <c r="B170" t="s">
        <v>993</v>
      </c>
      <c r="C170" t="s">
        <v>994</v>
      </c>
      <c r="D170" s="64" t="s">
        <v>359</v>
      </c>
      <c r="E170" s="2">
        <f t="shared" si="13"/>
        <v>52.461666666666666</v>
      </c>
      <c r="F170" s="2">
        <f t="shared" si="14"/>
        <v>9.684722222222222</v>
      </c>
      <c r="G170" s="2"/>
      <c r="H170" s="64" t="s">
        <v>995</v>
      </c>
      <c r="I170" s="64" t="s">
        <v>996</v>
      </c>
      <c r="J170" s="65" t="s">
        <v>997</v>
      </c>
    </row>
    <row r="171" spans="1:10" ht="12.75">
      <c r="A171">
        <f t="shared" si="10"/>
        <v>170</v>
      </c>
      <c r="B171" t="s">
        <v>998</v>
      </c>
      <c r="C171" t="s">
        <v>999</v>
      </c>
      <c r="D171" s="64" t="s">
        <v>129</v>
      </c>
      <c r="E171" s="2">
        <f t="shared" si="13"/>
        <v>53.706944444444446</v>
      </c>
      <c r="F171" s="2">
        <f t="shared" si="14"/>
        <v>7.8213888888888885</v>
      </c>
      <c r="G171" s="2"/>
      <c r="H171" s="64" t="s">
        <v>1000</v>
      </c>
      <c r="I171" s="64" t="s">
        <v>1001</v>
      </c>
      <c r="J171" s="65" t="s">
        <v>1002</v>
      </c>
    </row>
    <row r="172" spans="1:10" ht="12.75">
      <c r="A172">
        <f t="shared" si="10"/>
        <v>171</v>
      </c>
      <c r="B172" t="s">
        <v>1003</v>
      </c>
      <c r="C172" t="s">
        <v>1004</v>
      </c>
      <c r="D172" s="64" t="s">
        <v>1005</v>
      </c>
      <c r="E172" s="2">
        <f t="shared" si="13"/>
        <v>53.916666666666664</v>
      </c>
      <c r="F172" s="2">
        <f t="shared" si="14"/>
        <v>10.041666666666666</v>
      </c>
      <c r="G172" s="2"/>
      <c r="H172" s="64" t="s">
        <v>1006</v>
      </c>
      <c r="I172" s="64" t="s">
        <v>1007</v>
      </c>
      <c r="J172" s="65" t="s">
        <v>1008</v>
      </c>
    </row>
    <row r="173" spans="1:10" ht="12.75">
      <c r="A173">
        <f t="shared" si="10"/>
        <v>172</v>
      </c>
      <c r="B173" t="s">
        <v>1009</v>
      </c>
      <c r="C173" t="s">
        <v>1010</v>
      </c>
      <c r="D173" s="64" t="s">
        <v>1011</v>
      </c>
      <c r="E173" s="2">
        <f t="shared" si="13"/>
        <v>50.018055555555556</v>
      </c>
      <c r="F173" s="2">
        <f t="shared" si="14"/>
        <v>10.529444444444445</v>
      </c>
      <c r="G173" s="2"/>
      <c r="H173" s="64" t="s">
        <v>1012</v>
      </c>
      <c r="I173" s="64" t="s">
        <v>1013</v>
      </c>
      <c r="J173" s="65" t="s">
        <v>1014</v>
      </c>
    </row>
    <row r="174" spans="1:10" ht="12.75">
      <c r="A174">
        <f t="shared" si="10"/>
        <v>173</v>
      </c>
      <c r="B174" t="s">
        <v>1015</v>
      </c>
      <c r="C174" t="s">
        <v>1016</v>
      </c>
      <c r="D174" s="64" t="s">
        <v>147</v>
      </c>
      <c r="E174" s="2">
        <f t="shared" si="13"/>
        <v>54.155</v>
      </c>
      <c r="F174" s="2">
        <f t="shared" si="14"/>
        <v>8.902777777777779</v>
      </c>
      <c r="G174" s="2"/>
      <c r="H174" s="64" t="s">
        <v>1017</v>
      </c>
      <c r="I174" s="64" t="s">
        <v>1018</v>
      </c>
      <c r="J174" s="65" t="s">
        <v>356</v>
      </c>
    </row>
    <row r="175" spans="1:10" ht="12.75">
      <c r="A175">
        <f t="shared" si="10"/>
        <v>174</v>
      </c>
      <c r="B175" t="s">
        <v>1019</v>
      </c>
      <c r="C175" t="s">
        <v>1020</v>
      </c>
      <c r="D175" s="64" t="s">
        <v>141</v>
      </c>
      <c r="E175" s="2">
        <f t="shared" si="13"/>
        <v>49.39361111111111</v>
      </c>
      <c r="F175" s="2">
        <f t="shared" si="14"/>
        <v>8.652222222222223</v>
      </c>
      <c r="G175" s="2"/>
      <c r="H175" s="64" t="s">
        <v>1021</v>
      </c>
      <c r="I175" s="64" t="s">
        <v>1022</v>
      </c>
      <c r="J175" s="65" t="s">
        <v>1023</v>
      </c>
    </row>
    <row r="176" spans="1:10" ht="12.75">
      <c r="A176">
        <f t="shared" si="10"/>
        <v>175</v>
      </c>
      <c r="B176" t="s">
        <v>1024</v>
      </c>
      <c r="C176" t="s">
        <v>1025</v>
      </c>
      <c r="D176" s="64" t="s">
        <v>1026</v>
      </c>
      <c r="E176" s="2">
        <f t="shared" si="13"/>
        <v>54.18694444444444</v>
      </c>
      <c r="F176" s="2">
        <f t="shared" si="14"/>
        <v>7.916666666666667</v>
      </c>
      <c r="G176" s="2"/>
      <c r="H176" s="64" t="s">
        <v>1027</v>
      </c>
      <c r="I176" s="64" t="s">
        <v>1028</v>
      </c>
      <c r="J176" s="65" t="s">
        <v>1029</v>
      </c>
    </row>
    <row r="177" spans="1:10" ht="12.75">
      <c r="A177">
        <f t="shared" si="10"/>
        <v>176</v>
      </c>
      <c r="B177" t="s">
        <v>1030</v>
      </c>
      <c r="C177" t="s">
        <v>1031</v>
      </c>
      <c r="D177" s="64" t="s">
        <v>1032</v>
      </c>
      <c r="E177" s="2">
        <f t="shared" si="13"/>
        <v>53.88027777777778</v>
      </c>
      <c r="F177" s="2">
        <f t="shared" si="14"/>
        <v>14.154166666666667</v>
      </c>
      <c r="G177" s="2"/>
      <c r="H177" s="64" t="s">
        <v>1033</v>
      </c>
      <c r="I177" s="64" t="s">
        <v>1034</v>
      </c>
      <c r="J177" s="65" t="s">
        <v>1035</v>
      </c>
    </row>
    <row r="178" spans="1:10" ht="12.75">
      <c r="A178">
        <f t="shared" si="10"/>
        <v>177</v>
      </c>
      <c r="B178" t="s">
        <v>1036</v>
      </c>
      <c r="C178" t="s">
        <v>1037</v>
      </c>
      <c r="D178" s="64" t="s">
        <v>1038</v>
      </c>
      <c r="E178" s="2">
        <f t="shared" si="13"/>
        <v>49.346111111111114</v>
      </c>
      <c r="F178" s="2">
        <f t="shared" si="14"/>
        <v>8.48861111111111</v>
      </c>
      <c r="G178" s="2"/>
      <c r="H178" s="64" t="s">
        <v>1039</v>
      </c>
      <c r="I178" s="64" t="s">
        <v>1040</v>
      </c>
      <c r="J178" s="65" t="s">
        <v>1041</v>
      </c>
    </row>
    <row r="179" spans="1:10" ht="12.75">
      <c r="A179">
        <f t="shared" si="10"/>
        <v>178</v>
      </c>
      <c r="B179" t="s">
        <v>1042</v>
      </c>
      <c r="C179" t="s">
        <v>1043</v>
      </c>
      <c r="D179" s="64" t="s">
        <v>978</v>
      </c>
      <c r="E179" s="2">
        <f t="shared" si="13"/>
        <v>47.55833333333333</v>
      </c>
      <c r="F179" s="2">
        <f t="shared" si="14"/>
        <v>7.741666666666667</v>
      </c>
      <c r="G179" s="2"/>
      <c r="H179" s="64" t="s">
        <v>1044</v>
      </c>
      <c r="I179" s="64" t="s">
        <v>1045</v>
      </c>
      <c r="J179" s="65" t="s">
        <v>1046</v>
      </c>
    </row>
    <row r="180" spans="1:10" ht="12.75">
      <c r="A180">
        <f t="shared" si="10"/>
        <v>179</v>
      </c>
      <c r="B180" t="s">
        <v>1047</v>
      </c>
      <c r="C180" t="s">
        <v>1048</v>
      </c>
      <c r="D180" s="64" t="s">
        <v>431</v>
      </c>
      <c r="E180" s="2">
        <f t="shared" si="13"/>
        <v>49.584722222222226</v>
      </c>
      <c r="F180" s="2">
        <f t="shared" si="14"/>
        <v>10.875</v>
      </c>
      <c r="G180" s="2"/>
      <c r="H180" s="64" t="s">
        <v>1049</v>
      </c>
      <c r="I180" s="64" t="s">
        <v>1050</v>
      </c>
      <c r="J180" s="65" t="s">
        <v>1051</v>
      </c>
    </row>
    <row r="181" spans="1:10" ht="12.75">
      <c r="A181">
        <f t="shared" si="10"/>
        <v>180</v>
      </c>
      <c r="B181" t="s">
        <v>1052</v>
      </c>
      <c r="C181" t="s">
        <v>1053</v>
      </c>
      <c r="D181" s="64" t="s">
        <v>867</v>
      </c>
      <c r="E181" s="2">
        <f t="shared" si="13"/>
        <v>49.79861111111111</v>
      </c>
      <c r="F181" s="2">
        <f t="shared" si="14"/>
        <v>9.836944444444445</v>
      </c>
      <c r="G181" s="2"/>
      <c r="H181" s="64" t="s">
        <v>1054</v>
      </c>
      <c r="I181" s="64" t="s">
        <v>1055</v>
      </c>
      <c r="J181" s="65" t="s">
        <v>1056</v>
      </c>
    </row>
    <row r="182" spans="1:10" ht="12.75">
      <c r="A182">
        <f t="shared" si="10"/>
        <v>181</v>
      </c>
      <c r="B182" t="s">
        <v>1057</v>
      </c>
      <c r="C182" t="s">
        <v>1058</v>
      </c>
      <c r="D182" s="64" t="s">
        <v>199</v>
      </c>
      <c r="E182" s="2">
        <f t="shared" si="13"/>
        <v>49.64333333333333</v>
      </c>
      <c r="F182" s="2">
        <f t="shared" si="14"/>
        <v>11.163055555555555</v>
      </c>
      <c r="G182" s="2"/>
      <c r="H182" s="64" t="s">
        <v>1059</v>
      </c>
      <c r="I182" s="64" t="s">
        <v>1060</v>
      </c>
      <c r="J182" s="65" t="s">
        <v>1061</v>
      </c>
    </row>
    <row r="183" spans="1:10" ht="12.75">
      <c r="A183">
        <f t="shared" si="10"/>
        <v>182</v>
      </c>
      <c r="B183" t="s">
        <v>81</v>
      </c>
      <c r="C183" t="s">
        <v>82</v>
      </c>
      <c r="D183" s="64" t="s">
        <v>234</v>
      </c>
      <c r="E183" s="2">
        <f t="shared" si="13"/>
        <v>48.80333333333333</v>
      </c>
      <c r="F183" s="2">
        <f t="shared" si="14"/>
        <v>9.92861111111111</v>
      </c>
      <c r="G183">
        <v>750</v>
      </c>
      <c r="H183" s="64" t="s">
        <v>1062</v>
      </c>
      <c r="I183" s="64" t="s">
        <v>1063</v>
      </c>
      <c r="J183" s="65" t="s">
        <v>1064</v>
      </c>
    </row>
    <row r="184" spans="1:10" ht="12.75">
      <c r="A184">
        <f t="shared" si="10"/>
        <v>183</v>
      </c>
      <c r="B184" t="s">
        <v>1065</v>
      </c>
      <c r="C184" t="s">
        <v>1066</v>
      </c>
      <c r="D184" s="64" t="s">
        <v>699</v>
      </c>
      <c r="E184" s="2">
        <f t="shared" si="13"/>
        <v>52.17944444444444</v>
      </c>
      <c r="F184" s="2">
        <f t="shared" si="14"/>
        <v>9.946111111111112</v>
      </c>
      <c r="G184" s="2"/>
      <c r="H184" s="64" t="s">
        <v>1067</v>
      </c>
      <c r="I184" s="64" t="s">
        <v>1068</v>
      </c>
      <c r="J184" s="65" t="s">
        <v>1069</v>
      </c>
    </row>
    <row r="185" spans="1:10" ht="12.75">
      <c r="A185">
        <f t="shared" si="10"/>
        <v>184</v>
      </c>
      <c r="B185" t="s">
        <v>1070</v>
      </c>
      <c r="C185" t="s">
        <v>1071</v>
      </c>
      <c r="D185" s="64" t="s">
        <v>1072</v>
      </c>
      <c r="E185" s="2">
        <f t="shared" si="13"/>
        <v>50.78944444444444</v>
      </c>
      <c r="F185" s="2">
        <f t="shared" si="14"/>
        <v>8.393611111111111</v>
      </c>
      <c r="G185" s="2"/>
      <c r="H185" s="64" t="s">
        <v>1073</v>
      </c>
      <c r="I185" s="64" t="s">
        <v>1074</v>
      </c>
      <c r="J185" s="65" t="s">
        <v>1075</v>
      </c>
    </row>
    <row r="186" spans="1:10" ht="12.75">
      <c r="A186">
        <f t="shared" si="10"/>
        <v>185</v>
      </c>
      <c r="B186" t="s">
        <v>1076</v>
      </c>
      <c r="C186" t="s">
        <v>1077</v>
      </c>
      <c r="D186" s="64" t="s">
        <v>216</v>
      </c>
      <c r="E186" s="2">
        <f t="shared" si="13"/>
        <v>49.32638888888889</v>
      </c>
      <c r="F186" s="2">
        <f t="shared" si="14"/>
        <v>8.529444444444445</v>
      </c>
      <c r="G186" s="2"/>
      <c r="H186" s="64" t="s">
        <v>1078</v>
      </c>
      <c r="I186" s="64" t="s">
        <v>1079</v>
      </c>
      <c r="J186" s="65" t="s">
        <v>1080</v>
      </c>
    </row>
    <row r="187" spans="1:10" ht="12.75">
      <c r="A187">
        <f t="shared" si="10"/>
        <v>186</v>
      </c>
      <c r="B187" t="s">
        <v>1081</v>
      </c>
      <c r="C187" t="s">
        <v>1082</v>
      </c>
      <c r="D187" s="64" t="s">
        <v>1083</v>
      </c>
      <c r="E187" s="2">
        <f t="shared" si="13"/>
        <v>52.763888888888886</v>
      </c>
      <c r="F187" s="2">
        <f t="shared" si="14"/>
        <v>9.609444444444444</v>
      </c>
      <c r="G187" s="2"/>
      <c r="H187" s="64" t="s">
        <v>1084</v>
      </c>
      <c r="I187" s="64" t="s">
        <v>1085</v>
      </c>
      <c r="J187" s="65" t="s">
        <v>1086</v>
      </c>
    </row>
    <row r="188" spans="1:10" ht="12.75">
      <c r="A188">
        <f t="shared" si="10"/>
        <v>187</v>
      </c>
      <c r="B188" t="s">
        <v>1087</v>
      </c>
      <c r="C188" t="s">
        <v>1088</v>
      </c>
      <c r="D188" s="64" t="s">
        <v>817</v>
      </c>
      <c r="E188" s="2">
        <f t="shared" si="13"/>
        <v>50.29</v>
      </c>
      <c r="F188" s="2">
        <f t="shared" si="14"/>
        <v>11.856388888888889</v>
      </c>
      <c r="G188" s="2"/>
      <c r="H188" s="64" t="s">
        <v>1089</v>
      </c>
      <c r="I188" s="64" t="s">
        <v>1090</v>
      </c>
      <c r="J188" s="65" t="s">
        <v>1091</v>
      </c>
    </row>
    <row r="189" spans="1:10" ht="12.75">
      <c r="A189">
        <f t="shared" si="10"/>
        <v>188</v>
      </c>
      <c r="B189" t="s">
        <v>1092</v>
      </c>
      <c r="C189" t="s">
        <v>1093</v>
      </c>
      <c r="D189" s="64" t="s">
        <v>141</v>
      </c>
      <c r="E189" s="2">
        <f t="shared" si="13"/>
        <v>49.21666666666667</v>
      </c>
      <c r="F189" s="2">
        <f t="shared" si="14"/>
        <v>11.836666666666668</v>
      </c>
      <c r="G189" s="2"/>
      <c r="H189" s="64" t="s">
        <v>1094</v>
      </c>
      <c r="I189" s="64" t="s">
        <v>1095</v>
      </c>
      <c r="J189" s="65" t="s">
        <v>1096</v>
      </c>
    </row>
    <row r="190" spans="1:10" ht="12.75">
      <c r="A190">
        <f t="shared" si="10"/>
        <v>189</v>
      </c>
      <c r="B190" t="s">
        <v>1097</v>
      </c>
      <c r="C190" t="s">
        <v>1098</v>
      </c>
      <c r="D190" s="64" t="s">
        <v>141</v>
      </c>
      <c r="E190" s="2">
        <f t="shared" si="13"/>
        <v>54.31111111111111</v>
      </c>
      <c r="F190" s="2">
        <f t="shared" si="14"/>
        <v>9.538333333333334</v>
      </c>
      <c r="G190" s="2"/>
      <c r="H190" s="64" t="s">
        <v>1099</v>
      </c>
      <c r="I190" s="64" t="s">
        <v>1100</v>
      </c>
      <c r="J190" s="65" t="s">
        <v>1101</v>
      </c>
    </row>
    <row r="191" spans="1:10" ht="12.75">
      <c r="A191">
        <f t="shared" si="10"/>
        <v>190</v>
      </c>
      <c r="B191" t="s">
        <v>1102</v>
      </c>
      <c r="C191" t="s">
        <v>1103</v>
      </c>
      <c r="D191" s="64" t="s">
        <v>205</v>
      </c>
      <c r="E191" s="2">
        <f t="shared" si="13"/>
        <v>51.612500000000004</v>
      </c>
      <c r="F191" s="2">
        <f t="shared" si="14"/>
        <v>9.39861111111111</v>
      </c>
      <c r="G191" s="2"/>
      <c r="H191" s="64" t="s">
        <v>1104</v>
      </c>
      <c r="I191" s="64" t="s">
        <v>1105</v>
      </c>
      <c r="J191" s="65" t="s">
        <v>1106</v>
      </c>
    </row>
    <row r="192" spans="1:10" ht="12.75">
      <c r="A192">
        <f t="shared" si="10"/>
        <v>191</v>
      </c>
      <c r="B192" t="s">
        <v>1107</v>
      </c>
      <c r="C192" t="s">
        <v>1108</v>
      </c>
      <c r="D192" s="64" t="s">
        <v>141</v>
      </c>
      <c r="E192" s="2">
        <f t="shared" si="13"/>
        <v>51.76722222222222</v>
      </c>
      <c r="F192" s="2">
        <f t="shared" si="14"/>
        <v>13.166944444444443</v>
      </c>
      <c r="G192" s="2"/>
      <c r="H192" s="64" t="s">
        <v>1109</v>
      </c>
      <c r="I192" s="64" t="s">
        <v>1110</v>
      </c>
      <c r="J192" s="65" t="s">
        <v>1111</v>
      </c>
    </row>
    <row r="193" spans="1:10" ht="12.75">
      <c r="A193">
        <f t="shared" si="10"/>
        <v>192</v>
      </c>
      <c r="B193" t="s">
        <v>1112</v>
      </c>
      <c r="C193" t="s">
        <v>1113</v>
      </c>
      <c r="D193" s="64" t="s">
        <v>1114</v>
      </c>
      <c r="E193" s="2">
        <f t="shared" si="13"/>
        <v>49.612500000000004</v>
      </c>
      <c r="F193" s="2">
        <f t="shared" si="14"/>
        <v>7.185833333333334</v>
      </c>
      <c r="G193" s="2"/>
      <c r="H193" s="64" t="s">
        <v>1115</v>
      </c>
      <c r="I193" s="64" t="s">
        <v>1116</v>
      </c>
      <c r="J193" s="65" t="s">
        <v>1117</v>
      </c>
    </row>
    <row r="194" spans="1:10" ht="12.75">
      <c r="A194">
        <f t="shared" si="10"/>
        <v>193</v>
      </c>
      <c r="B194" t="s">
        <v>1118</v>
      </c>
      <c r="C194" t="s">
        <v>1119</v>
      </c>
      <c r="D194" s="64" t="s">
        <v>141</v>
      </c>
      <c r="E194" s="2">
        <f t="shared" si="13"/>
        <v>52.337500000000006</v>
      </c>
      <c r="F194" s="2">
        <f t="shared" si="14"/>
        <v>7.5377777777777775</v>
      </c>
      <c r="G194" s="2"/>
      <c r="H194" s="64" t="s">
        <v>1120</v>
      </c>
      <c r="I194" s="64" t="s">
        <v>1121</v>
      </c>
      <c r="J194" s="65" t="s">
        <v>572</v>
      </c>
    </row>
    <row r="195" spans="1:10" ht="12.75">
      <c r="A195">
        <f t="shared" si="10"/>
        <v>194</v>
      </c>
      <c r="B195" t="s">
        <v>1122</v>
      </c>
      <c r="C195" t="s">
        <v>1123</v>
      </c>
      <c r="D195" s="64" t="s">
        <v>908</v>
      </c>
      <c r="E195" s="2">
        <f t="shared" si="13"/>
        <v>51.806666666666665</v>
      </c>
      <c r="F195" s="2">
        <f t="shared" si="14"/>
        <v>9.378333333333334</v>
      </c>
      <c r="G195" s="2"/>
      <c r="H195" s="64" t="s">
        <v>1124</v>
      </c>
      <c r="I195" s="64" t="s">
        <v>1125</v>
      </c>
      <c r="J195" s="65" t="s">
        <v>1126</v>
      </c>
    </row>
    <row r="196" spans="1:10" ht="12.75">
      <c r="A196">
        <f t="shared" si="10"/>
        <v>195</v>
      </c>
      <c r="B196" t="s">
        <v>1127</v>
      </c>
      <c r="C196" t="s">
        <v>1128</v>
      </c>
      <c r="D196" s="64" t="s">
        <v>1129</v>
      </c>
      <c r="E196" s="2">
        <f t="shared" si="13"/>
        <v>50.930277777777775</v>
      </c>
      <c r="F196" s="2">
        <f t="shared" si="14"/>
        <v>7.9</v>
      </c>
      <c r="G196" s="2"/>
      <c r="H196" s="64" t="s">
        <v>1130</v>
      </c>
      <c r="I196" s="64" t="s">
        <v>1131</v>
      </c>
      <c r="J196" s="65" t="s">
        <v>1132</v>
      </c>
    </row>
    <row r="197" spans="1:10" ht="12.75">
      <c r="A197">
        <f aca="true" t="shared" si="15" ref="A197:A260">A196+1</f>
        <v>196</v>
      </c>
      <c r="B197" t="s">
        <v>1133</v>
      </c>
      <c r="C197" t="s">
        <v>1134</v>
      </c>
      <c r="D197" s="64" t="s">
        <v>431</v>
      </c>
      <c r="E197" s="2">
        <f t="shared" si="13"/>
        <v>53.28777777777778</v>
      </c>
      <c r="F197" s="2">
        <f t="shared" si="14"/>
        <v>8.948333333333334</v>
      </c>
      <c r="G197" s="2"/>
      <c r="H197" s="64" t="s">
        <v>1135</v>
      </c>
      <c r="I197" s="64" t="s">
        <v>1136</v>
      </c>
      <c r="J197" s="65" t="s">
        <v>367</v>
      </c>
    </row>
    <row r="198" spans="1:10" ht="12.75">
      <c r="A198">
        <f t="shared" si="15"/>
        <v>197</v>
      </c>
      <c r="B198" t="s">
        <v>1137</v>
      </c>
      <c r="C198" t="s">
        <v>1138</v>
      </c>
      <c r="D198" s="64" t="s">
        <v>431</v>
      </c>
      <c r="E198" s="2">
        <f t="shared" si="13"/>
        <v>49.73388888888889</v>
      </c>
      <c r="F198" s="2">
        <f t="shared" si="14"/>
        <v>7.338888888888889</v>
      </c>
      <c r="G198" s="2"/>
      <c r="H198" s="64" t="s">
        <v>1139</v>
      </c>
      <c r="I198" s="64" t="s">
        <v>1140</v>
      </c>
      <c r="J198" s="65" t="s">
        <v>1141</v>
      </c>
    </row>
    <row r="199" spans="1:10" ht="12.75">
      <c r="A199">
        <f t="shared" si="15"/>
        <v>198</v>
      </c>
      <c r="B199" t="s">
        <v>1142</v>
      </c>
      <c r="C199" t="s">
        <v>1143</v>
      </c>
      <c r="D199" s="64" t="s">
        <v>1144</v>
      </c>
      <c r="E199" s="2">
        <f t="shared" si="13"/>
        <v>48.236111111111114</v>
      </c>
      <c r="F199" s="2">
        <f t="shared" si="14"/>
        <v>10.13888888888889</v>
      </c>
      <c r="G199" s="2"/>
      <c r="H199" s="64" t="s">
        <v>1145</v>
      </c>
      <c r="I199" s="64" t="s">
        <v>1146</v>
      </c>
      <c r="J199" s="65" t="s">
        <v>1147</v>
      </c>
    </row>
    <row r="200" spans="1:10" ht="12.75">
      <c r="A200">
        <f t="shared" si="15"/>
        <v>199</v>
      </c>
      <c r="B200" t="s">
        <v>1148</v>
      </c>
      <c r="C200" t="s">
        <v>1149</v>
      </c>
      <c r="D200" s="64" t="s">
        <v>141</v>
      </c>
      <c r="E200" s="2">
        <f aca="true" t="shared" si="16" ref="E200:E210">LEFT(H$1:H$65536,2)+MID(H$1:H$65536,4,2)/60+RIGHT(H$1:H$65536,2)/3600</f>
        <v>49.47277777777778</v>
      </c>
      <c r="F200" s="2">
        <f aca="true" t="shared" si="17" ref="F200:F210">LEFT(I$1:I$65536,2)+MID(I$1:I$65536,4,2)/60+RIGHT(I$1:I$65536,2)/3600</f>
        <v>10.378333333333334</v>
      </c>
      <c r="G200" s="2"/>
      <c r="H200" s="64" t="s">
        <v>1150</v>
      </c>
      <c r="I200" s="64" t="s">
        <v>1151</v>
      </c>
      <c r="J200" s="65" t="s">
        <v>1152</v>
      </c>
    </row>
    <row r="201" spans="1:10" ht="12.75">
      <c r="A201">
        <f t="shared" si="15"/>
        <v>200</v>
      </c>
      <c r="B201" t="s">
        <v>1153</v>
      </c>
      <c r="C201" t="s">
        <v>1154</v>
      </c>
      <c r="D201" s="64" t="s">
        <v>437</v>
      </c>
      <c r="E201" s="2">
        <f t="shared" si="16"/>
        <v>49.32222222222222</v>
      </c>
      <c r="F201" s="2">
        <f t="shared" si="17"/>
        <v>9.657222222222222</v>
      </c>
      <c r="G201" s="2"/>
      <c r="H201" s="64" t="s">
        <v>1155</v>
      </c>
      <c r="I201" s="64" t="s">
        <v>1156</v>
      </c>
      <c r="J201" s="65" t="s">
        <v>1157</v>
      </c>
    </row>
    <row r="202" spans="1:10" ht="12.75">
      <c r="A202">
        <f t="shared" si="15"/>
        <v>201</v>
      </c>
      <c r="B202" t="s">
        <v>1158</v>
      </c>
      <c r="C202" t="s">
        <v>1159</v>
      </c>
      <c r="D202" s="64" t="s">
        <v>141</v>
      </c>
      <c r="E202" s="2">
        <f t="shared" si="16"/>
        <v>48.71638888888889</v>
      </c>
      <c r="F202" s="2">
        <f t="shared" si="17"/>
        <v>11.535</v>
      </c>
      <c r="G202" s="2"/>
      <c r="H202" s="64" t="s">
        <v>1160</v>
      </c>
      <c r="I202" s="64" t="s">
        <v>1161</v>
      </c>
      <c r="J202" s="65" t="s">
        <v>1162</v>
      </c>
    </row>
    <row r="203" spans="1:10" ht="12.75">
      <c r="A203">
        <f t="shared" si="15"/>
        <v>202</v>
      </c>
      <c r="B203" t="s">
        <v>1163</v>
      </c>
      <c r="C203" t="s">
        <v>1164</v>
      </c>
      <c r="D203" s="64" t="s">
        <v>141</v>
      </c>
      <c r="E203" s="2">
        <f t="shared" si="16"/>
        <v>53.99388888888889</v>
      </c>
      <c r="F203" s="2">
        <f t="shared" si="17"/>
        <v>9.57861111111111</v>
      </c>
      <c r="G203" s="2"/>
      <c r="H203" s="64" t="s">
        <v>1165</v>
      </c>
      <c r="I203" s="64" t="s">
        <v>1166</v>
      </c>
      <c r="J203" s="65" t="s">
        <v>1167</v>
      </c>
    </row>
    <row r="204" spans="1:10" ht="12.75">
      <c r="A204">
        <f t="shared" si="15"/>
        <v>203</v>
      </c>
      <c r="B204" t="s">
        <v>1168</v>
      </c>
      <c r="C204" t="s">
        <v>1169</v>
      </c>
      <c r="D204" s="64" t="s">
        <v>560</v>
      </c>
      <c r="E204" s="2">
        <f t="shared" si="16"/>
        <v>50.915277777777774</v>
      </c>
      <c r="F204" s="2">
        <f t="shared" si="17"/>
        <v>11.713888888888889</v>
      </c>
      <c r="G204" s="2"/>
      <c r="H204" s="64" t="s">
        <v>1170</v>
      </c>
      <c r="I204" s="64" t="s">
        <v>1171</v>
      </c>
      <c r="J204" s="65" t="s">
        <v>1172</v>
      </c>
    </row>
    <row r="205" spans="1:10" ht="12.75">
      <c r="A205">
        <f t="shared" si="15"/>
        <v>204</v>
      </c>
      <c r="B205" t="s">
        <v>1173</v>
      </c>
      <c r="C205" t="s">
        <v>1174</v>
      </c>
      <c r="D205" s="64" t="s">
        <v>867</v>
      </c>
      <c r="E205" s="2">
        <f t="shared" si="16"/>
        <v>48.17444444444444</v>
      </c>
      <c r="F205" s="2">
        <f t="shared" si="17"/>
        <v>11.125</v>
      </c>
      <c r="G205" s="2"/>
      <c r="H205" s="64" t="s">
        <v>1175</v>
      </c>
      <c r="I205" s="64" t="s">
        <v>1176</v>
      </c>
      <c r="J205" s="65" t="s">
        <v>1177</v>
      </c>
    </row>
    <row r="206" spans="1:10" ht="12.75">
      <c r="A206">
        <f t="shared" si="15"/>
        <v>205</v>
      </c>
      <c r="B206" t="s">
        <v>1178</v>
      </c>
      <c r="C206" t="s">
        <v>1179</v>
      </c>
      <c r="D206" s="64" t="s">
        <v>141</v>
      </c>
      <c r="E206" s="2">
        <f t="shared" si="16"/>
        <v>53.5325</v>
      </c>
      <c r="F206" s="2">
        <f t="shared" si="17"/>
        <v>7.889166666666666</v>
      </c>
      <c r="G206" s="2"/>
      <c r="H206" s="64" t="s">
        <v>1180</v>
      </c>
      <c r="I206" s="64" t="s">
        <v>1181</v>
      </c>
      <c r="J206" s="65" t="s">
        <v>1182</v>
      </c>
    </row>
    <row r="207" spans="1:10" ht="12.75">
      <c r="A207">
        <f t="shared" si="15"/>
        <v>206</v>
      </c>
      <c r="B207" t="s">
        <v>1183</v>
      </c>
      <c r="C207" t="s">
        <v>1184</v>
      </c>
      <c r="D207" s="64" t="s">
        <v>1185</v>
      </c>
      <c r="E207" s="2">
        <f t="shared" si="16"/>
        <v>53.68222222222222</v>
      </c>
      <c r="F207" s="2">
        <f t="shared" si="17"/>
        <v>7.0586111111111105</v>
      </c>
      <c r="G207" s="2"/>
      <c r="H207" s="64" t="s">
        <v>1186</v>
      </c>
      <c r="I207" s="64" t="s">
        <v>1187</v>
      </c>
      <c r="J207" s="65" t="s">
        <v>1029</v>
      </c>
    </row>
    <row r="208" spans="1:10" ht="12.75">
      <c r="A208">
        <f t="shared" si="15"/>
        <v>207</v>
      </c>
      <c r="B208" t="s">
        <v>1188</v>
      </c>
      <c r="C208" t="s">
        <v>1189</v>
      </c>
      <c r="D208" s="64" t="s">
        <v>560</v>
      </c>
      <c r="E208" s="2">
        <f t="shared" si="16"/>
        <v>51.29722222222222</v>
      </c>
      <c r="F208" s="2">
        <f t="shared" si="17"/>
        <v>14.129444444444445</v>
      </c>
      <c r="G208" s="2"/>
      <c r="H208" s="64" t="s">
        <v>1190</v>
      </c>
      <c r="I208" s="64" t="s">
        <v>1191</v>
      </c>
      <c r="J208" s="65" t="s">
        <v>1192</v>
      </c>
    </row>
    <row r="209" spans="1:10" ht="12.75">
      <c r="A209">
        <f t="shared" si="15"/>
        <v>208</v>
      </c>
      <c r="B209" t="s">
        <v>1193</v>
      </c>
      <c r="C209" t="s">
        <v>1194</v>
      </c>
      <c r="D209" s="64" t="s">
        <v>164</v>
      </c>
      <c r="E209" s="2">
        <f t="shared" si="16"/>
        <v>51.530277777777776</v>
      </c>
      <c r="F209" s="2">
        <f t="shared" si="17"/>
        <v>6.536944444444444</v>
      </c>
      <c r="G209" s="2"/>
      <c r="H209" s="64" t="s">
        <v>1195</v>
      </c>
      <c r="I209" s="64" t="s">
        <v>1196</v>
      </c>
      <c r="J209" s="65" t="s">
        <v>1197</v>
      </c>
    </row>
    <row r="210" spans="1:10" ht="12.75">
      <c r="A210">
        <f t="shared" si="15"/>
        <v>209</v>
      </c>
      <c r="B210" t="s">
        <v>1198</v>
      </c>
      <c r="C210" t="s">
        <v>1199</v>
      </c>
      <c r="D210" s="64" t="s">
        <v>448</v>
      </c>
      <c r="E210" s="2">
        <f t="shared" si="16"/>
        <v>53.33416666666667</v>
      </c>
      <c r="F210" s="2">
        <f t="shared" si="17"/>
        <v>9.02888888888889</v>
      </c>
      <c r="G210" s="2"/>
      <c r="H210" s="64" t="s">
        <v>1200</v>
      </c>
      <c r="I210" s="64" t="s">
        <v>1201</v>
      </c>
      <c r="J210" s="65" t="s">
        <v>1202</v>
      </c>
    </row>
    <row r="211" spans="1:9" ht="12.75">
      <c r="A211">
        <f t="shared" si="15"/>
        <v>210</v>
      </c>
      <c r="B211" t="s">
        <v>2332</v>
      </c>
      <c r="C211" t="s">
        <v>2333</v>
      </c>
      <c r="D211" s="67">
        <v>115.95</v>
      </c>
      <c r="E211" s="2">
        <v>48.99333333333333</v>
      </c>
      <c r="F211" s="2">
        <v>8.585</v>
      </c>
      <c r="H211" s="92" t="s">
        <v>2397</v>
      </c>
      <c r="I211" s="92" t="s">
        <v>2398</v>
      </c>
    </row>
    <row r="212" spans="1:10" ht="12.75">
      <c r="A212">
        <f t="shared" si="15"/>
        <v>211</v>
      </c>
      <c r="B212" t="s">
        <v>1207</v>
      </c>
      <c r="C212" t="s">
        <v>1208</v>
      </c>
      <c r="D212" s="64" t="s">
        <v>1209</v>
      </c>
      <c r="E212" s="2">
        <f aca="true" t="shared" si="18" ref="E212:F215">LEFT(H$1:H$65536,2)+MID(H$1:H$65536,4,2)/60+RIGHT(H$1:H$65536,2)/3600</f>
        <v>48.97972222222222</v>
      </c>
      <c r="F212" s="2">
        <f t="shared" si="18"/>
        <v>8.331111111111111</v>
      </c>
      <c r="G212" s="2"/>
      <c r="H212" s="64" t="s">
        <v>1210</v>
      </c>
      <c r="I212" s="64" t="s">
        <v>1211</v>
      </c>
      <c r="J212" s="65" t="s">
        <v>1212</v>
      </c>
    </row>
    <row r="213" spans="1:10" ht="12.75">
      <c r="A213">
        <f t="shared" si="15"/>
        <v>212</v>
      </c>
      <c r="B213" t="s">
        <v>1203</v>
      </c>
      <c r="C213" t="s">
        <v>1204</v>
      </c>
      <c r="D213" s="64" t="s">
        <v>1205</v>
      </c>
      <c r="E213" s="2">
        <f t="shared" si="18"/>
        <v>48.77833333333333</v>
      </c>
      <c r="F213" s="2">
        <f t="shared" si="18"/>
        <v>8.077777777777778</v>
      </c>
      <c r="G213" s="2"/>
      <c r="H213" s="64" t="s">
        <v>1206</v>
      </c>
      <c r="I213" s="64" t="s">
        <v>2328</v>
      </c>
      <c r="J213" s="65" t="s">
        <v>774</v>
      </c>
    </row>
    <row r="214" spans="1:10" ht="12.75">
      <c r="A214">
        <f t="shared" si="15"/>
        <v>213</v>
      </c>
      <c r="B214" t="s">
        <v>1213</v>
      </c>
      <c r="C214" t="s">
        <v>1214</v>
      </c>
      <c r="D214" s="64" t="s">
        <v>1215</v>
      </c>
      <c r="E214" s="2">
        <f t="shared" si="18"/>
        <v>51.406666666666666</v>
      </c>
      <c r="F214" s="2">
        <f t="shared" si="18"/>
        <v>9.374166666666667</v>
      </c>
      <c r="G214" s="2"/>
      <c r="H214" s="64" t="s">
        <v>1216</v>
      </c>
      <c r="I214" s="64" t="s">
        <v>1217</v>
      </c>
      <c r="J214" s="65" t="s">
        <v>1218</v>
      </c>
    </row>
    <row r="215" spans="1:10" ht="12.75">
      <c r="A215">
        <f t="shared" si="15"/>
        <v>214</v>
      </c>
      <c r="B215" t="s">
        <v>1219</v>
      </c>
      <c r="C215" t="s">
        <v>1220</v>
      </c>
      <c r="D215" s="64" t="s">
        <v>121</v>
      </c>
      <c r="E215" s="2">
        <f t="shared" si="18"/>
        <v>48.558611111111105</v>
      </c>
      <c r="F215" s="2">
        <f t="shared" si="18"/>
        <v>7.8502777777777775</v>
      </c>
      <c r="G215" s="2"/>
      <c r="H215" s="64" t="s">
        <v>1221</v>
      </c>
      <c r="I215" s="64" t="s">
        <v>1222</v>
      </c>
      <c r="J215" s="65" t="s">
        <v>1223</v>
      </c>
    </row>
    <row r="216" spans="1:9" ht="12.75">
      <c r="A216">
        <f t="shared" si="15"/>
        <v>215</v>
      </c>
      <c r="B216" t="s">
        <v>2334</v>
      </c>
      <c r="C216" t="s">
        <v>2335</v>
      </c>
      <c r="D216" s="67">
        <v>109.6</v>
      </c>
      <c r="E216" s="2">
        <v>47.745</v>
      </c>
      <c r="F216" s="2">
        <v>10.35</v>
      </c>
      <c r="H216" s="92" t="s">
        <v>2411</v>
      </c>
      <c r="I216" s="92" t="s">
        <v>2412</v>
      </c>
    </row>
    <row r="217" spans="1:10" ht="12.75">
      <c r="A217">
        <f t="shared" si="15"/>
        <v>216</v>
      </c>
      <c r="B217" t="s">
        <v>1224</v>
      </c>
      <c r="C217" t="s">
        <v>1225</v>
      </c>
      <c r="D217" s="64" t="s">
        <v>205</v>
      </c>
      <c r="E217" s="2">
        <f aca="true" t="shared" si="19" ref="E217:E257">LEFT(H$1:H$65536,2)+MID(H$1:H$65536,4,2)/60+RIGHT(H$1:H$65536,2)/3600</f>
        <v>47.69361111111111</v>
      </c>
      <c r="F217" s="2">
        <f aca="true" t="shared" si="20" ref="F217:F257">LEFT(I$1:I$65536,2)+MID(I$1:I$65536,4,2)/60+RIGHT(I$1:I$65536,2)/3600</f>
        <v>10.339444444444444</v>
      </c>
      <c r="G217" s="2"/>
      <c r="H217" s="64" t="s">
        <v>1226</v>
      </c>
      <c r="I217" s="64" t="s">
        <v>1227</v>
      </c>
      <c r="J217" s="65" t="s">
        <v>1228</v>
      </c>
    </row>
    <row r="218" spans="1:10" ht="12.75">
      <c r="A218">
        <f t="shared" si="15"/>
        <v>217</v>
      </c>
      <c r="B218" t="s">
        <v>1229</v>
      </c>
      <c r="C218" t="s">
        <v>1230</v>
      </c>
      <c r="D218" s="64" t="s">
        <v>1231</v>
      </c>
      <c r="E218" s="2">
        <f t="shared" si="19"/>
        <v>54.38111111111111</v>
      </c>
      <c r="F218" s="2">
        <f t="shared" si="20"/>
        <v>10.146388888888888</v>
      </c>
      <c r="G218" s="2"/>
      <c r="H218" s="64" t="s">
        <v>1232</v>
      </c>
      <c r="I218" s="64" t="s">
        <v>1233</v>
      </c>
      <c r="J218" s="65" t="s">
        <v>1234</v>
      </c>
    </row>
    <row r="219" spans="1:10" ht="12.75">
      <c r="A219">
        <f t="shared" si="15"/>
        <v>218</v>
      </c>
      <c r="B219" t="s">
        <v>1235</v>
      </c>
      <c r="C219" t="s">
        <v>83</v>
      </c>
      <c r="D219" s="64" t="s">
        <v>847</v>
      </c>
      <c r="E219" s="2">
        <f t="shared" si="19"/>
        <v>48.239444444444445</v>
      </c>
      <c r="F219" s="2">
        <f t="shared" si="20"/>
        <v>12.978333333333333</v>
      </c>
      <c r="G219">
        <v>670</v>
      </c>
      <c r="H219" s="64" t="s">
        <v>1236</v>
      </c>
      <c r="I219" s="64" t="s">
        <v>1237</v>
      </c>
      <c r="J219" s="65" t="s">
        <v>1238</v>
      </c>
    </row>
    <row r="220" spans="1:10" ht="12.75">
      <c r="A220">
        <f t="shared" si="15"/>
        <v>219</v>
      </c>
      <c r="B220" t="s">
        <v>1239</v>
      </c>
      <c r="C220" t="s">
        <v>1240</v>
      </c>
      <c r="D220" s="64" t="s">
        <v>2343</v>
      </c>
      <c r="E220" s="2">
        <f t="shared" si="19"/>
        <v>49.744166666666665</v>
      </c>
      <c r="F220" s="2">
        <f t="shared" si="20"/>
        <v>10.20361111111111</v>
      </c>
      <c r="G220" s="2"/>
      <c r="H220" s="64" t="s">
        <v>1241</v>
      </c>
      <c r="I220" s="64" t="s">
        <v>1242</v>
      </c>
      <c r="J220" s="65" t="s">
        <v>1243</v>
      </c>
    </row>
    <row r="221" spans="1:10" ht="12.75">
      <c r="A221">
        <f t="shared" si="15"/>
        <v>220</v>
      </c>
      <c r="B221" t="s">
        <v>1244</v>
      </c>
      <c r="C221" t="s">
        <v>1245</v>
      </c>
      <c r="D221" s="64" t="s">
        <v>205</v>
      </c>
      <c r="E221" s="2">
        <f t="shared" si="19"/>
        <v>51.94583333333333</v>
      </c>
      <c r="F221" s="2">
        <f t="shared" si="20"/>
        <v>11.781111111111112</v>
      </c>
      <c r="G221" s="2"/>
      <c r="H221" s="64" t="s">
        <v>1246</v>
      </c>
      <c r="I221" s="64" t="s">
        <v>1247</v>
      </c>
      <c r="J221" s="65" t="s">
        <v>1248</v>
      </c>
    </row>
    <row r="222" spans="1:10" ht="12.75">
      <c r="A222">
        <f t="shared" si="15"/>
        <v>221</v>
      </c>
      <c r="B222" t="s">
        <v>1249</v>
      </c>
      <c r="C222" t="s">
        <v>1250</v>
      </c>
      <c r="D222" s="64" t="s">
        <v>522</v>
      </c>
      <c r="E222" s="2">
        <f t="shared" si="19"/>
        <v>52.715</v>
      </c>
      <c r="F222" s="2">
        <f t="shared" si="20"/>
        <v>12.795</v>
      </c>
      <c r="G222" s="2"/>
      <c r="H222" s="64" t="s">
        <v>1251</v>
      </c>
      <c r="I222" s="64" t="s">
        <v>1252</v>
      </c>
      <c r="J222" s="65" t="s">
        <v>1253</v>
      </c>
    </row>
    <row r="223" spans="1:10" ht="12.75">
      <c r="A223">
        <f t="shared" si="15"/>
        <v>222</v>
      </c>
      <c r="B223" t="s">
        <v>1254</v>
      </c>
      <c r="C223" t="s">
        <v>1255</v>
      </c>
      <c r="D223" s="64" t="s">
        <v>1256</v>
      </c>
      <c r="E223" s="2">
        <f t="shared" si="19"/>
        <v>51.275</v>
      </c>
      <c r="F223" s="2">
        <f t="shared" si="20"/>
        <v>14.508333333333333</v>
      </c>
      <c r="G223" s="2"/>
      <c r="H223" s="64" t="s">
        <v>1257</v>
      </c>
      <c r="I223" s="64" t="s">
        <v>1258</v>
      </c>
      <c r="J223" s="65" t="s">
        <v>1259</v>
      </c>
    </row>
    <row r="224" spans="1:10" ht="12.75">
      <c r="A224">
        <f t="shared" si="15"/>
        <v>223</v>
      </c>
      <c r="B224" t="s">
        <v>1260</v>
      </c>
      <c r="C224" t="s">
        <v>1261</v>
      </c>
      <c r="D224" s="64" t="s">
        <v>1262</v>
      </c>
      <c r="E224" s="2">
        <f t="shared" si="19"/>
        <v>50.32555555555556</v>
      </c>
      <c r="F224" s="2">
        <f t="shared" si="20"/>
        <v>7.528333333333333</v>
      </c>
      <c r="G224" s="2"/>
      <c r="H224" s="64" t="s">
        <v>1263</v>
      </c>
      <c r="I224" s="64" t="s">
        <v>1264</v>
      </c>
      <c r="J224" s="65" t="s">
        <v>1265</v>
      </c>
    </row>
    <row r="225" spans="1:10" ht="12.75">
      <c r="A225">
        <f t="shared" si="15"/>
        <v>224</v>
      </c>
      <c r="B225" t="s">
        <v>1266</v>
      </c>
      <c r="C225" t="s">
        <v>1267</v>
      </c>
      <c r="D225" s="64" t="s">
        <v>264</v>
      </c>
      <c r="E225" s="2">
        <f t="shared" si="19"/>
        <v>50.867222222222225</v>
      </c>
      <c r="F225" s="2">
        <f t="shared" si="20"/>
        <v>7.143611111111111</v>
      </c>
      <c r="G225" s="2"/>
      <c r="H225" s="64" t="s">
        <v>1268</v>
      </c>
      <c r="I225" s="64" t="s">
        <v>1269</v>
      </c>
      <c r="J225" s="65" t="s">
        <v>1270</v>
      </c>
    </row>
    <row r="226" spans="1:10" ht="12.75">
      <c r="A226">
        <f t="shared" si="15"/>
        <v>225</v>
      </c>
      <c r="B226" t="s">
        <v>1271</v>
      </c>
      <c r="C226" t="s">
        <v>1272</v>
      </c>
      <c r="D226" s="64" t="s">
        <v>1273</v>
      </c>
      <c r="E226" s="2">
        <f t="shared" si="19"/>
        <v>47.68277777777777</v>
      </c>
      <c r="F226" s="2">
        <f t="shared" si="20"/>
        <v>9.138333333333334</v>
      </c>
      <c r="G226" s="2"/>
      <c r="H226" s="64" t="s">
        <v>1274</v>
      </c>
      <c r="I226" s="64" t="s">
        <v>1275</v>
      </c>
      <c r="J226" s="65" t="s">
        <v>1276</v>
      </c>
    </row>
    <row r="227" spans="1:10" ht="12.75">
      <c r="A227">
        <f t="shared" si="15"/>
        <v>226</v>
      </c>
      <c r="B227" t="s">
        <v>1277</v>
      </c>
      <c r="C227" t="s">
        <v>1278</v>
      </c>
      <c r="D227" s="64" t="s">
        <v>1231</v>
      </c>
      <c r="E227" s="2">
        <f t="shared" si="19"/>
        <v>51.25527777777778</v>
      </c>
      <c r="F227" s="2">
        <f t="shared" si="20"/>
        <v>8.877222222222223</v>
      </c>
      <c r="G227" s="2"/>
      <c r="H227" s="64" t="s">
        <v>1279</v>
      </c>
      <c r="I227" s="64" t="s">
        <v>1280</v>
      </c>
      <c r="J227" s="65" t="s">
        <v>1281</v>
      </c>
    </row>
    <row r="228" spans="1:10" ht="12.75">
      <c r="A228">
        <f t="shared" si="15"/>
        <v>227</v>
      </c>
      <c r="B228" t="s">
        <v>1282</v>
      </c>
      <c r="C228" t="s">
        <v>1283</v>
      </c>
      <c r="D228" s="64" t="s">
        <v>216</v>
      </c>
      <c r="E228" s="2">
        <f t="shared" si="19"/>
        <v>51.723888888888894</v>
      </c>
      <c r="F228" s="2">
        <f t="shared" si="20"/>
        <v>11.948611111111111</v>
      </c>
      <c r="G228" s="2"/>
      <c r="H228" s="64" t="s">
        <v>1284</v>
      </c>
      <c r="I228" s="64" t="s">
        <v>1285</v>
      </c>
      <c r="J228" s="65" t="s">
        <v>1286</v>
      </c>
    </row>
    <row r="229" spans="1:10" ht="12.75">
      <c r="A229">
        <f t="shared" si="15"/>
        <v>228</v>
      </c>
      <c r="B229" t="s">
        <v>1287</v>
      </c>
      <c r="C229" t="s">
        <v>1288</v>
      </c>
      <c r="D229" s="64" t="s">
        <v>431</v>
      </c>
      <c r="E229" s="2">
        <f t="shared" si="19"/>
        <v>51.3875</v>
      </c>
      <c r="F229" s="2">
        <f t="shared" si="20"/>
        <v>6.585833333333333</v>
      </c>
      <c r="G229" s="2"/>
      <c r="H229" s="64" t="s">
        <v>1289</v>
      </c>
      <c r="I229" s="64" t="s">
        <v>1290</v>
      </c>
      <c r="J229" s="65" t="s">
        <v>1291</v>
      </c>
    </row>
    <row r="230" spans="1:10" ht="12.75">
      <c r="A230">
        <f t="shared" si="15"/>
        <v>229</v>
      </c>
      <c r="B230" t="s">
        <v>1292</v>
      </c>
      <c r="C230" t="s">
        <v>1293</v>
      </c>
      <c r="D230" s="64" t="s">
        <v>984</v>
      </c>
      <c r="E230" s="2">
        <f t="shared" si="19"/>
        <v>53.56916666666667</v>
      </c>
      <c r="F230" s="2">
        <f t="shared" si="20"/>
        <v>8.791666666666666</v>
      </c>
      <c r="G230" s="2"/>
      <c r="H230" s="64" t="s">
        <v>1294</v>
      </c>
      <c r="I230" s="64" t="s">
        <v>1295</v>
      </c>
      <c r="J230" s="65" t="s">
        <v>1296</v>
      </c>
    </row>
    <row r="231" spans="1:10" ht="12.75">
      <c r="A231">
        <f t="shared" si="15"/>
        <v>230</v>
      </c>
      <c r="B231" t="s">
        <v>1297</v>
      </c>
      <c r="C231" t="s">
        <v>1298</v>
      </c>
      <c r="D231" s="64" t="s">
        <v>1299</v>
      </c>
      <c r="E231" s="2">
        <f t="shared" si="19"/>
        <v>50.13611111111111</v>
      </c>
      <c r="F231" s="2">
        <f t="shared" si="20"/>
        <v>11.459999999999999</v>
      </c>
      <c r="G231" s="2"/>
      <c r="H231" s="64" t="s">
        <v>1300</v>
      </c>
      <c r="I231" s="64" t="s">
        <v>1301</v>
      </c>
      <c r="J231" s="65" t="s">
        <v>1302</v>
      </c>
    </row>
    <row r="232" spans="1:10" ht="12.75">
      <c r="A232">
        <f t="shared" si="15"/>
        <v>231</v>
      </c>
      <c r="B232" t="s">
        <v>1303</v>
      </c>
      <c r="C232" t="s">
        <v>1304</v>
      </c>
      <c r="D232" s="64" t="s">
        <v>1305</v>
      </c>
      <c r="E232" s="2">
        <f t="shared" si="19"/>
        <v>52.920833333333334</v>
      </c>
      <c r="F232" s="2">
        <f t="shared" si="20"/>
        <v>12.427777777777777</v>
      </c>
      <c r="G232" s="2"/>
      <c r="H232" s="64" t="s">
        <v>1306</v>
      </c>
      <c r="I232" s="64" t="s">
        <v>1307</v>
      </c>
      <c r="J232" s="65" t="s">
        <v>798</v>
      </c>
    </row>
    <row r="233" spans="1:10" ht="12.75">
      <c r="A233">
        <f t="shared" si="15"/>
        <v>232</v>
      </c>
      <c r="B233" t="s">
        <v>1308</v>
      </c>
      <c r="C233" t="s">
        <v>1309</v>
      </c>
      <c r="D233" s="64" t="s">
        <v>1310</v>
      </c>
      <c r="E233" s="2">
        <f t="shared" si="19"/>
        <v>53.91861111111111</v>
      </c>
      <c r="F233" s="2">
        <f t="shared" si="20"/>
        <v>12.280277777777778</v>
      </c>
      <c r="G233" s="2"/>
      <c r="H233" s="64" t="s">
        <v>1311</v>
      </c>
      <c r="I233" s="64" t="s">
        <v>1312</v>
      </c>
      <c r="J233" s="65" t="s">
        <v>784</v>
      </c>
    </row>
    <row r="234" spans="1:10" ht="12.75">
      <c r="A234">
        <f t="shared" si="15"/>
        <v>233</v>
      </c>
      <c r="B234" t="s">
        <v>1313</v>
      </c>
      <c r="C234" t="s">
        <v>1314</v>
      </c>
      <c r="D234" s="64" t="s">
        <v>141</v>
      </c>
      <c r="E234" s="2">
        <f t="shared" si="19"/>
        <v>51.605000000000004</v>
      </c>
      <c r="F234" s="2">
        <f t="shared" si="20"/>
        <v>6.147777777777778</v>
      </c>
      <c r="G234" s="2"/>
      <c r="H234" s="64" t="s">
        <v>1315</v>
      </c>
      <c r="I234" s="64" t="s">
        <v>1316</v>
      </c>
      <c r="J234" s="65" t="s">
        <v>1317</v>
      </c>
    </row>
    <row r="235" spans="1:10" ht="12.75">
      <c r="A235">
        <f t="shared" si="15"/>
        <v>234</v>
      </c>
      <c r="B235" t="s">
        <v>1318</v>
      </c>
      <c r="C235" t="s">
        <v>1319</v>
      </c>
      <c r="D235" s="64" t="s">
        <v>170</v>
      </c>
      <c r="E235" s="2">
        <f t="shared" si="19"/>
        <v>49.33083333333334</v>
      </c>
      <c r="F235" s="2">
        <f t="shared" si="20"/>
        <v>8.205277777777777</v>
      </c>
      <c r="G235" s="2"/>
      <c r="H235" s="64" t="s">
        <v>1320</v>
      </c>
      <c r="I235" s="64" t="s">
        <v>1321</v>
      </c>
      <c r="J235" s="65" t="s">
        <v>1322</v>
      </c>
    </row>
    <row r="236" spans="1:10" ht="12.75">
      <c r="A236">
        <f t="shared" si="15"/>
        <v>235</v>
      </c>
      <c r="B236" t="s">
        <v>1323</v>
      </c>
      <c r="C236" t="s">
        <v>1324</v>
      </c>
      <c r="D236" s="64" t="s">
        <v>611</v>
      </c>
      <c r="E236" s="2">
        <f t="shared" si="19"/>
        <v>50.099722222222226</v>
      </c>
      <c r="F236" s="2">
        <f t="shared" si="20"/>
        <v>9.884722222222221</v>
      </c>
      <c r="G236" s="2"/>
      <c r="H236" s="64" t="s">
        <v>1325</v>
      </c>
      <c r="I236" s="64" t="s">
        <v>1326</v>
      </c>
      <c r="J236" s="65" t="s">
        <v>1327</v>
      </c>
    </row>
    <row r="237" spans="1:10" ht="12.75">
      <c r="A237">
        <f t="shared" si="15"/>
        <v>236</v>
      </c>
      <c r="B237" t="s">
        <v>1328</v>
      </c>
      <c r="C237" t="s">
        <v>1329</v>
      </c>
      <c r="D237" s="64" t="s">
        <v>147</v>
      </c>
      <c r="E237" s="2">
        <f t="shared" si="19"/>
        <v>48.369166666666665</v>
      </c>
      <c r="F237" s="2">
        <f t="shared" si="20"/>
        <v>7.8277777777777775</v>
      </c>
      <c r="G237" s="2"/>
      <c r="H237" s="64" t="s">
        <v>1330</v>
      </c>
      <c r="I237" s="64" t="s">
        <v>1331</v>
      </c>
      <c r="J237" s="65" t="s">
        <v>1332</v>
      </c>
    </row>
    <row r="238" spans="1:10" ht="12.75">
      <c r="A238">
        <f t="shared" si="15"/>
        <v>237</v>
      </c>
      <c r="B238" t="s">
        <v>1333</v>
      </c>
      <c r="C238" t="s">
        <v>1334</v>
      </c>
      <c r="D238" s="64" t="s">
        <v>1335</v>
      </c>
      <c r="E238" s="2">
        <f t="shared" si="19"/>
        <v>48.4975</v>
      </c>
      <c r="F238" s="2">
        <f t="shared" si="20"/>
        <v>9.640277777777778</v>
      </c>
      <c r="G238" s="2"/>
      <c r="H238" s="64" t="s">
        <v>1336</v>
      </c>
      <c r="I238" s="64" t="s">
        <v>1337</v>
      </c>
      <c r="J238" s="65" t="s">
        <v>1338</v>
      </c>
    </row>
    <row r="239" spans="1:10" ht="12.75">
      <c r="A239">
        <f t="shared" si="15"/>
        <v>238</v>
      </c>
      <c r="B239" t="s">
        <v>1339</v>
      </c>
      <c r="C239" t="s">
        <v>1340</v>
      </c>
      <c r="D239" s="64" t="s">
        <v>464</v>
      </c>
      <c r="E239" s="2">
        <f t="shared" si="19"/>
        <v>48.07138888888889</v>
      </c>
      <c r="F239" s="2">
        <f t="shared" si="20"/>
        <v>10.907222222222222</v>
      </c>
      <c r="G239" s="2"/>
      <c r="H239" s="64" t="s">
        <v>1341</v>
      </c>
      <c r="I239" s="64" t="s">
        <v>1342</v>
      </c>
      <c r="J239" s="65" t="s">
        <v>1343</v>
      </c>
    </row>
    <row r="240" spans="1:10" ht="12.75">
      <c r="A240">
        <f t="shared" si="15"/>
        <v>239</v>
      </c>
      <c r="B240" t="s">
        <v>1344</v>
      </c>
      <c r="C240" t="s">
        <v>1345</v>
      </c>
      <c r="D240" s="64" t="s">
        <v>431</v>
      </c>
      <c r="E240" s="2">
        <f t="shared" si="19"/>
        <v>48.51277777777778</v>
      </c>
      <c r="F240" s="2">
        <f t="shared" si="20"/>
        <v>12.035</v>
      </c>
      <c r="G240" s="2"/>
      <c r="H240" s="64" t="s">
        <v>1346</v>
      </c>
      <c r="I240" s="64" t="s">
        <v>1347</v>
      </c>
      <c r="J240" s="65" t="s">
        <v>681</v>
      </c>
    </row>
    <row r="241" spans="1:10" ht="12.75">
      <c r="A241">
        <f t="shared" si="15"/>
        <v>240</v>
      </c>
      <c r="B241" t="s">
        <v>1348</v>
      </c>
      <c r="C241" t="s">
        <v>1349</v>
      </c>
      <c r="D241" s="64" t="s">
        <v>124</v>
      </c>
      <c r="E241" s="2">
        <f t="shared" si="19"/>
        <v>49.90833333333333</v>
      </c>
      <c r="F241" s="2">
        <f t="shared" si="20"/>
        <v>7.905555555555556</v>
      </c>
      <c r="G241" s="2"/>
      <c r="H241" s="64" t="s">
        <v>1350</v>
      </c>
      <c r="I241" s="64" t="s">
        <v>1351</v>
      </c>
      <c r="J241" s="65" t="s">
        <v>1352</v>
      </c>
    </row>
    <row r="242" spans="1:10" ht="12.75">
      <c r="A242">
        <f t="shared" si="15"/>
        <v>241</v>
      </c>
      <c r="B242" t="s">
        <v>1353</v>
      </c>
      <c r="C242" t="s">
        <v>1354</v>
      </c>
      <c r="D242" s="64" t="s">
        <v>632</v>
      </c>
      <c r="E242" s="2">
        <f t="shared" si="19"/>
        <v>53.74444444444445</v>
      </c>
      <c r="F242" s="2">
        <f t="shared" si="20"/>
        <v>7.499444444444444</v>
      </c>
      <c r="G242" s="2"/>
      <c r="H242" s="64" t="s">
        <v>1355</v>
      </c>
      <c r="I242" s="64" t="s">
        <v>1356</v>
      </c>
      <c r="J242" s="65" t="s">
        <v>1002</v>
      </c>
    </row>
    <row r="243" spans="1:10" ht="12.75">
      <c r="A243">
        <f t="shared" si="15"/>
        <v>242</v>
      </c>
      <c r="B243" t="s">
        <v>1357</v>
      </c>
      <c r="C243" t="s">
        <v>1358</v>
      </c>
      <c r="D243" s="64" t="s">
        <v>736</v>
      </c>
      <c r="E243" s="2">
        <f t="shared" si="19"/>
        <v>50.948611111111106</v>
      </c>
      <c r="F243" s="2">
        <f t="shared" si="20"/>
        <v>13.263333333333334</v>
      </c>
      <c r="G243" s="2"/>
      <c r="H243" s="64" t="s">
        <v>1359</v>
      </c>
      <c r="I243" s="64" t="s">
        <v>1360</v>
      </c>
      <c r="J243" s="65" t="s">
        <v>1361</v>
      </c>
    </row>
    <row r="244" spans="1:10" ht="12.75">
      <c r="A244">
        <f t="shared" si="15"/>
        <v>243</v>
      </c>
      <c r="B244" t="s">
        <v>1362</v>
      </c>
      <c r="C244" t="s">
        <v>1363</v>
      </c>
      <c r="D244" s="64" t="s">
        <v>1364</v>
      </c>
      <c r="E244" s="2">
        <f t="shared" si="19"/>
        <v>51.24583333333334</v>
      </c>
      <c r="F244" s="2">
        <f t="shared" si="20"/>
        <v>11.693055555555556</v>
      </c>
      <c r="G244" s="2"/>
      <c r="H244" s="64" t="s">
        <v>1365</v>
      </c>
      <c r="I244" s="64" t="s">
        <v>1366</v>
      </c>
      <c r="J244" s="65" t="s">
        <v>1367</v>
      </c>
    </row>
    <row r="245" spans="1:10" ht="12.75">
      <c r="A245">
        <f t="shared" si="15"/>
        <v>244</v>
      </c>
      <c r="B245" t="s">
        <v>1368</v>
      </c>
      <c r="C245" t="s">
        <v>1369</v>
      </c>
      <c r="D245" s="64" t="s">
        <v>216</v>
      </c>
      <c r="E245" s="2">
        <f t="shared" si="19"/>
        <v>53.20722222222223</v>
      </c>
      <c r="F245" s="2">
        <f t="shared" si="20"/>
        <v>9.573888888888888</v>
      </c>
      <c r="G245" s="2"/>
      <c r="H245" s="64" t="s">
        <v>1370</v>
      </c>
      <c r="I245" s="64" t="s">
        <v>1371</v>
      </c>
      <c r="J245" s="65" t="s">
        <v>1372</v>
      </c>
    </row>
    <row r="246" spans="1:10" ht="12.75">
      <c r="A246">
        <f t="shared" si="15"/>
        <v>245</v>
      </c>
      <c r="B246" t="s">
        <v>1373</v>
      </c>
      <c r="C246" t="s">
        <v>1374</v>
      </c>
      <c r="D246" s="64" t="s">
        <v>205</v>
      </c>
      <c r="E246" s="2">
        <f t="shared" si="19"/>
        <v>49.60583333333334</v>
      </c>
      <c r="F246" s="2">
        <f t="shared" si="20"/>
        <v>11.285277777777777</v>
      </c>
      <c r="G246" s="2"/>
      <c r="H246" s="64" t="s">
        <v>1375</v>
      </c>
      <c r="I246" s="64" t="s">
        <v>1376</v>
      </c>
      <c r="J246" s="65" t="s">
        <v>1377</v>
      </c>
    </row>
    <row r="247" spans="1:10" ht="12.75">
      <c r="A247">
        <f t="shared" si="15"/>
        <v>246</v>
      </c>
      <c r="B247" t="s">
        <v>1378</v>
      </c>
      <c r="C247" t="s">
        <v>1379</v>
      </c>
      <c r="D247" s="64" t="s">
        <v>141</v>
      </c>
      <c r="E247" s="2">
        <f t="shared" si="19"/>
        <v>48.22</v>
      </c>
      <c r="F247" s="2">
        <f t="shared" si="20"/>
        <v>9.910277777777779</v>
      </c>
      <c r="G247" s="2"/>
      <c r="H247" s="64" t="s">
        <v>1380</v>
      </c>
      <c r="I247" s="64" t="s">
        <v>1381</v>
      </c>
      <c r="J247" s="65" t="s">
        <v>1382</v>
      </c>
    </row>
    <row r="248" spans="1:10" ht="12.75">
      <c r="A248">
        <f t="shared" si="15"/>
        <v>247</v>
      </c>
      <c r="B248" t="s">
        <v>1383</v>
      </c>
      <c r="C248" t="s">
        <v>1384</v>
      </c>
      <c r="D248" s="64" t="s">
        <v>1385</v>
      </c>
      <c r="E248" s="2">
        <f t="shared" si="19"/>
        <v>50.68444444444444</v>
      </c>
      <c r="F248" s="2">
        <f t="shared" si="20"/>
        <v>9.411388888888888</v>
      </c>
      <c r="G248" s="2"/>
      <c r="H248" s="64" t="s">
        <v>1386</v>
      </c>
      <c r="I248" s="64" t="s">
        <v>1387</v>
      </c>
      <c r="J248" s="65" t="s">
        <v>1388</v>
      </c>
    </row>
    <row r="249" spans="1:10" ht="12.75">
      <c r="A249">
        <f t="shared" si="15"/>
        <v>248</v>
      </c>
      <c r="B249" t="s">
        <v>1389</v>
      </c>
      <c r="C249" t="s">
        <v>1390</v>
      </c>
      <c r="D249" s="64" t="s">
        <v>311</v>
      </c>
      <c r="E249" s="2">
        <f t="shared" si="19"/>
        <v>48.186388888888885</v>
      </c>
      <c r="F249" s="2">
        <f t="shared" si="20"/>
        <v>10.862499999999999</v>
      </c>
      <c r="G249" s="2"/>
      <c r="H249" s="64" t="s">
        <v>1391</v>
      </c>
      <c r="I249" s="64" t="s">
        <v>1392</v>
      </c>
      <c r="J249" s="65" t="s">
        <v>1393</v>
      </c>
    </row>
    <row r="250" spans="1:10" ht="12.75">
      <c r="A250">
        <f t="shared" si="15"/>
        <v>249</v>
      </c>
      <c r="B250" t="s">
        <v>1394</v>
      </c>
      <c r="C250" t="s">
        <v>1395</v>
      </c>
      <c r="D250" s="64" t="s">
        <v>554</v>
      </c>
      <c r="E250" s="2">
        <f t="shared" si="19"/>
        <v>53.27361111111111</v>
      </c>
      <c r="F250" s="2">
        <f t="shared" si="20"/>
        <v>7.443888888888889</v>
      </c>
      <c r="G250" s="2"/>
      <c r="H250" s="64" t="s">
        <v>1396</v>
      </c>
      <c r="I250" s="64" t="s">
        <v>1397</v>
      </c>
      <c r="J250" s="65" t="s">
        <v>481</v>
      </c>
    </row>
    <row r="251" spans="1:10" ht="12.75">
      <c r="A251">
        <f t="shared" si="15"/>
        <v>250</v>
      </c>
      <c r="B251" t="s">
        <v>1398</v>
      </c>
      <c r="C251" t="s">
        <v>1399</v>
      </c>
      <c r="D251" s="64" t="s">
        <v>1400</v>
      </c>
      <c r="E251" s="2">
        <f t="shared" si="19"/>
        <v>51.41638888888889</v>
      </c>
      <c r="F251" s="2">
        <f t="shared" si="20"/>
        <v>12.22861111111111</v>
      </c>
      <c r="G251" s="2"/>
      <c r="H251" s="64" t="s">
        <v>1401</v>
      </c>
      <c r="I251" s="64" t="s">
        <v>1402</v>
      </c>
      <c r="J251" s="65" t="s">
        <v>1403</v>
      </c>
    </row>
    <row r="252" spans="1:10" ht="12.75">
      <c r="A252">
        <f t="shared" si="15"/>
        <v>251</v>
      </c>
      <c r="B252" t="s">
        <v>1404</v>
      </c>
      <c r="C252" t="s">
        <v>1405</v>
      </c>
      <c r="D252" s="64" t="s">
        <v>285</v>
      </c>
      <c r="E252" s="2">
        <f t="shared" si="19"/>
        <v>53.14472222222222</v>
      </c>
      <c r="F252" s="2">
        <f t="shared" si="20"/>
        <v>8.624444444444444</v>
      </c>
      <c r="G252" s="2"/>
      <c r="H252" s="64" t="s">
        <v>1406</v>
      </c>
      <c r="I252" s="64" t="s">
        <v>1407</v>
      </c>
      <c r="J252" s="65" t="s">
        <v>1202</v>
      </c>
    </row>
    <row r="253" spans="1:10" ht="12.75">
      <c r="A253">
        <f t="shared" si="15"/>
        <v>252</v>
      </c>
      <c r="B253" t="s">
        <v>1408</v>
      </c>
      <c r="C253" t="s">
        <v>1409</v>
      </c>
      <c r="D253" s="64" t="s">
        <v>124</v>
      </c>
      <c r="E253" s="2">
        <f t="shared" si="19"/>
        <v>47.859722222222224</v>
      </c>
      <c r="F253" s="2">
        <f t="shared" si="20"/>
        <v>10.015555555555556</v>
      </c>
      <c r="G253" s="2"/>
      <c r="H253" s="64" t="s">
        <v>1410</v>
      </c>
      <c r="I253" s="64" t="s">
        <v>1411</v>
      </c>
      <c r="J253" s="65" t="s">
        <v>1412</v>
      </c>
    </row>
    <row r="254" spans="1:10" ht="12.75">
      <c r="A254">
        <f t="shared" si="15"/>
        <v>253</v>
      </c>
      <c r="B254" t="s">
        <v>1413</v>
      </c>
      <c r="C254" t="s">
        <v>1414</v>
      </c>
      <c r="D254" s="64" t="s">
        <v>867</v>
      </c>
      <c r="E254" s="2">
        <f t="shared" si="19"/>
        <v>51.016666666666666</v>
      </c>
      <c r="F254" s="2">
        <f t="shared" si="20"/>
        <v>7.006944444444445</v>
      </c>
      <c r="G254" s="2"/>
      <c r="H254" s="64" t="s">
        <v>1415</v>
      </c>
      <c r="I254" s="64" t="s">
        <v>1416</v>
      </c>
      <c r="J254" s="65" t="s">
        <v>1417</v>
      </c>
    </row>
    <row r="255" spans="1:10" ht="12.75">
      <c r="A255">
        <f t="shared" si="15"/>
        <v>254</v>
      </c>
      <c r="B255" t="s">
        <v>1418</v>
      </c>
      <c r="C255" t="s">
        <v>1419</v>
      </c>
      <c r="D255" s="64" t="s">
        <v>164</v>
      </c>
      <c r="E255" s="2">
        <f t="shared" si="19"/>
        <v>50.14944444444444</v>
      </c>
      <c r="F255" s="2">
        <f t="shared" si="20"/>
        <v>11.04861111111111</v>
      </c>
      <c r="G255" s="2"/>
      <c r="H255" s="64" t="s">
        <v>1420</v>
      </c>
      <c r="I255" s="64" t="s">
        <v>1421</v>
      </c>
      <c r="J255" s="65" t="s">
        <v>1422</v>
      </c>
    </row>
    <row r="256" spans="1:10" ht="12.75">
      <c r="A256">
        <f t="shared" si="15"/>
        <v>255</v>
      </c>
      <c r="B256" t="s">
        <v>1423</v>
      </c>
      <c r="C256" t="s">
        <v>1424</v>
      </c>
      <c r="D256" s="64" t="s">
        <v>147</v>
      </c>
      <c r="E256" s="2">
        <f t="shared" si="19"/>
        <v>49.14222222222222</v>
      </c>
      <c r="F256" s="2">
        <f t="shared" si="20"/>
        <v>8.395555555555555</v>
      </c>
      <c r="G256" s="2"/>
      <c r="H256" s="64" t="s">
        <v>1425</v>
      </c>
      <c r="I256" s="64" t="s">
        <v>1426</v>
      </c>
      <c r="J256" s="65" t="s">
        <v>1427</v>
      </c>
    </row>
    <row r="257" spans="1:10" ht="12.75">
      <c r="A257">
        <f t="shared" si="15"/>
        <v>256</v>
      </c>
      <c r="B257" t="s">
        <v>1428</v>
      </c>
      <c r="C257" t="s">
        <v>1379</v>
      </c>
      <c r="D257" s="64" t="s">
        <v>1429</v>
      </c>
      <c r="E257" s="2">
        <f t="shared" si="19"/>
        <v>53.80694444444444</v>
      </c>
      <c r="F257" s="2">
        <f t="shared" si="20"/>
        <v>10.720555555555556</v>
      </c>
      <c r="G257" s="2"/>
      <c r="H257" s="64" t="s">
        <v>1430</v>
      </c>
      <c r="I257" s="64" t="s">
        <v>1431</v>
      </c>
      <c r="J257" s="65" t="s">
        <v>1432</v>
      </c>
    </row>
    <row r="258" spans="1:9" ht="12.75">
      <c r="A258">
        <f t="shared" si="15"/>
        <v>257</v>
      </c>
      <c r="B258" t="s">
        <v>2336</v>
      </c>
      <c r="C258" t="s">
        <v>2337</v>
      </c>
      <c r="D258" s="67">
        <v>109.2</v>
      </c>
      <c r="E258" s="2">
        <v>48.913333333333334</v>
      </c>
      <c r="F258" s="2">
        <v>9.34</v>
      </c>
      <c r="H258" s="92" t="s">
        <v>2395</v>
      </c>
      <c r="I258" s="92" t="s">
        <v>2396</v>
      </c>
    </row>
    <row r="259" spans="1:10" ht="12.75">
      <c r="A259">
        <f t="shared" si="15"/>
        <v>258</v>
      </c>
      <c r="B259" t="s">
        <v>1433</v>
      </c>
      <c r="C259" t="s">
        <v>1434</v>
      </c>
      <c r="D259" s="64" t="s">
        <v>464</v>
      </c>
      <c r="E259" s="2">
        <f aca="true" t="shared" si="21" ref="E259:E277">LEFT(H$1:H$65536,2)+MID(H$1:H$65536,4,2)/60+RIGHT(H$1:H$65536,2)/3600</f>
        <v>53.016666666666666</v>
      </c>
      <c r="F259" s="2">
        <f aca="true" t="shared" si="22" ref="F259:F277">LEFT(I$1:I$65536,2)+MID(I$1:I$65536,4,2)/60+RIGHT(I$1:I$65536,2)/3600</f>
        <v>11.145555555555555</v>
      </c>
      <c r="G259" s="2"/>
      <c r="H259" s="64" t="s">
        <v>1435</v>
      </c>
      <c r="I259" s="64" t="s">
        <v>1436</v>
      </c>
      <c r="J259" s="65" t="s">
        <v>1437</v>
      </c>
    </row>
    <row r="260" spans="1:10" ht="12.75">
      <c r="A260">
        <f t="shared" si="15"/>
        <v>259</v>
      </c>
      <c r="B260" t="s">
        <v>1438</v>
      </c>
      <c r="C260" t="s">
        <v>1439</v>
      </c>
      <c r="D260" s="64" t="s">
        <v>1440</v>
      </c>
      <c r="E260" s="2">
        <f t="shared" si="21"/>
        <v>52.143055555555556</v>
      </c>
      <c r="F260" s="2">
        <f t="shared" si="22"/>
        <v>12.66388888888889</v>
      </c>
      <c r="G260" s="2"/>
      <c r="H260" s="64" t="s">
        <v>1441</v>
      </c>
      <c r="I260" s="64" t="s">
        <v>1442</v>
      </c>
      <c r="J260" s="65" t="s">
        <v>1443</v>
      </c>
    </row>
    <row r="261" spans="1:10" ht="12.75">
      <c r="A261">
        <f aca="true" t="shared" si="23" ref="A261:A325">A260+1</f>
        <v>260</v>
      </c>
      <c r="B261" t="s">
        <v>1444</v>
      </c>
      <c r="C261" t="s">
        <v>1445</v>
      </c>
      <c r="D261" s="64" t="s">
        <v>135</v>
      </c>
      <c r="E261" s="2">
        <f t="shared" si="21"/>
        <v>52.07777777777778</v>
      </c>
      <c r="F261" s="2">
        <f t="shared" si="22"/>
        <v>11.625</v>
      </c>
      <c r="G261" s="2"/>
      <c r="H261" s="64" t="s">
        <v>1446</v>
      </c>
      <c r="I261" s="64" t="s">
        <v>1447</v>
      </c>
      <c r="J261" s="65" t="s">
        <v>1111</v>
      </c>
    </row>
    <row r="262" spans="1:10" ht="12.75">
      <c r="A262">
        <f t="shared" si="23"/>
        <v>261</v>
      </c>
      <c r="B262" t="s">
        <v>1448</v>
      </c>
      <c r="C262" t="s">
        <v>1449</v>
      </c>
      <c r="D262" s="64" t="s">
        <v>522</v>
      </c>
      <c r="E262" s="2">
        <f t="shared" si="21"/>
        <v>49.69611111111111</v>
      </c>
      <c r="F262" s="2">
        <f t="shared" si="22"/>
        <v>9.183055555555555</v>
      </c>
      <c r="G262" s="2"/>
      <c r="H262" s="64" t="s">
        <v>1450</v>
      </c>
      <c r="I262" s="64" t="s">
        <v>1451</v>
      </c>
      <c r="J262" s="65" t="s">
        <v>1452</v>
      </c>
    </row>
    <row r="263" spans="1:10" ht="12.75">
      <c r="A263">
        <f t="shared" si="23"/>
        <v>262</v>
      </c>
      <c r="B263" t="s">
        <v>1453</v>
      </c>
      <c r="C263" t="s">
        <v>1454</v>
      </c>
      <c r="D263" s="64" t="s">
        <v>484</v>
      </c>
      <c r="E263" s="2">
        <f t="shared" si="21"/>
        <v>49.969722222222224</v>
      </c>
      <c r="F263" s="2">
        <f t="shared" si="22"/>
        <v>8.148888888888889</v>
      </c>
      <c r="G263" s="2"/>
      <c r="H263" s="64" t="s">
        <v>1455</v>
      </c>
      <c r="I263" s="64" t="s">
        <v>1456</v>
      </c>
      <c r="J263" s="65" t="s">
        <v>1457</v>
      </c>
    </row>
    <row r="264" spans="1:10" ht="12.75">
      <c r="A264">
        <f t="shared" si="23"/>
        <v>263</v>
      </c>
      <c r="B264" t="s">
        <v>1458</v>
      </c>
      <c r="C264" t="s">
        <v>1459</v>
      </c>
      <c r="D264" s="64" t="s">
        <v>1460</v>
      </c>
      <c r="E264" s="2">
        <f t="shared" si="21"/>
        <v>49.47361111111111</v>
      </c>
      <c r="F264" s="2">
        <f t="shared" si="22"/>
        <v>8.516666666666667</v>
      </c>
      <c r="G264" s="2"/>
      <c r="H264" s="64" t="s">
        <v>1461</v>
      </c>
      <c r="I264" s="64" t="s">
        <v>1462</v>
      </c>
      <c r="J264" s="65" t="s">
        <v>1463</v>
      </c>
    </row>
    <row r="265" spans="1:10" ht="12.75">
      <c r="A265">
        <f t="shared" si="23"/>
        <v>264</v>
      </c>
      <c r="B265" t="s">
        <v>1464</v>
      </c>
      <c r="C265" t="s">
        <v>1465</v>
      </c>
      <c r="D265" s="64" t="s">
        <v>164</v>
      </c>
      <c r="E265" s="2">
        <f t="shared" si="21"/>
        <v>50.875</v>
      </c>
      <c r="F265" s="2">
        <f t="shared" si="22"/>
        <v>8.814722222222223</v>
      </c>
      <c r="G265" s="2"/>
      <c r="H265" s="64" t="s">
        <v>1466</v>
      </c>
      <c r="I265" s="64" t="s">
        <v>1467</v>
      </c>
      <c r="J265" s="65" t="s">
        <v>1468</v>
      </c>
    </row>
    <row r="266" spans="1:10" ht="12.75">
      <c r="A266">
        <f t="shared" si="23"/>
        <v>265</v>
      </c>
      <c r="B266" t="s">
        <v>1469</v>
      </c>
      <c r="C266" t="s">
        <v>1470</v>
      </c>
      <c r="D266" s="64" t="s">
        <v>205</v>
      </c>
      <c r="E266" s="2">
        <f t="shared" si="21"/>
        <v>51.64861111111111</v>
      </c>
      <c r="F266" s="2">
        <f t="shared" si="22"/>
        <v>7.164444444444444</v>
      </c>
      <c r="G266" s="2"/>
      <c r="H266" s="64" t="s">
        <v>1471</v>
      </c>
      <c r="I266" s="64" t="s">
        <v>1472</v>
      </c>
      <c r="J266" s="65" t="s">
        <v>1473</v>
      </c>
    </row>
    <row r="267" spans="1:10" ht="12.75">
      <c r="A267">
        <f t="shared" si="23"/>
        <v>266</v>
      </c>
      <c r="B267" t="s">
        <v>1474</v>
      </c>
      <c r="C267" t="s">
        <v>1475</v>
      </c>
      <c r="D267" s="64" t="s">
        <v>437</v>
      </c>
      <c r="E267" s="2">
        <f t="shared" si="21"/>
        <v>51.100833333333334</v>
      </c>
      <c r="F267" s="2">
        <f t="shared" si="22"/>
        <v>7.599722222222222</v>
      </c>
      <c r="G267" s="2"/>
      <c r="H267" s="64" t="s">
        <v>1476</v>
      </c>
      <c r="I267" s="64" t="s">
        <v>1477</v>
      </c>
      <c r="J267" s="65" t="s">
        <v>1478</v>
      </c>
    </row>
    <row r="268" spans="1:10" ht="12.75">
      <c r="A268">
        <f t="shared" si="23"/>
        <v>267</v>
      </c>
      <c r="B268" t="s">
        <v>1479</v>
      </c>
      <c r="C268" t="s">
        <v>1480</v>
      </c>
      <c r="D268" s="64" t="s">
        <v>216</v>
      </c>
      <c r="E268" s="2">
        <f t="shared" si="21"/>
        <v>52.202222222222225</v>
      </c>
      <c r="F268" s="2">
        <f t="shared" si="22"/>
        <v>8.37861111111111</v>
      </c>
      <c r="G268" s="2"/>
      <c r="H268" s="64" t="s">
        <v>1481</v>
      </c>
      <c r="I268" s="64" t="s">
        <v>1482</v>
      </c>
      <c r="J268" s="65" t="s">
        <v>952</v>
      </c>
    </row>
    <row r="269" spans="1:10" ht="12.75">
      <c r="A269">
        <f t="shared" si="23"/>
        <v>268</v>
      </c>
      <c r="B269" t="s">
        <v>1483</v>
      </c>
      <c r="C269" t="s">
        <v>1484</v>
      </c>
      <c r="D269" s="64" t="s">
        <v>2393</v>
      </c>
      <c r="E269" s="2">
        <f t="shared" si="21"/>
        <v>47.98972222222222</v>
      </c>
      <c r="F269" s="2">
        <f t="shared" si="22"/>
        <v>10.240555555555554</v>
      </c>
      <c r="G269" s="2"/>
      <c r="H269" s="64" t="s">
        <v>1485</v>
      </c>
      <c r="I269" s="64" t="s">
        <v>1486</v>
      </c>
      <c r="J269" s="65" t="s">
        <v>2394</v>
      </c>
    </row>
    <row r="270" spans="1:10" ht="12.75">
      <c r="A270">
        <f t="shared" si="23"/>
        <v>269</v>
      </c>
      <c r="B270" t="s">
        <v>1487</v>
      </c>
      <c r="C270" t="s">
        <v>1488</v>
      </c>
      <c r="D270" s="64" t="s">
        <v>141</v>
      </c>
      <c r="E270" s="2">
        <f t="shared" si="21"/>
        <v>50.36666666666667</v>
      </c>
      <c r="F270" s="2">
        <f t="shared" si="22"/>
        <v>7.3149999999999995</v>
      </c>
      <c r="G270" s="2"/>
      <c r="H270" s="64" t="s">
        <v>1489</v>
      </c>
      <c r="I270" s="64" t="s">
        <v>1490</v>
      </c>
      <c r="J270" s="65" t="s">
        <v>1491</v>
      </c>
    </row>
    <row r="271" spans="1:10" ht="12.75">
      <c r="A271">
        <f t="shared" si="23"/>
        <v>270</v>
      </c>
      <c r="B271" t="s">
        <v>84</v>
      </c>
      <c r="C271" t="s">
        <v>85</v>
      </c>
      <c r="D271" s="64" t="s">
        <v>522</v>
      </c>
      <c r="E271" s="2">
        <f t="shared" si="21"/>
        <v>48.05472222222222</v>
      </c>
      <c r="F271" s="2">
        <f t="shared" si="22"/>
        <v>9.373888888888889</v>
      </c>
      <c r="G271">
        <v>1120</v>
      </c>
      <c r="H271" s="64" t="s">
        <v>1492</v>
      </c>
      <c r="I271" s="64" t="s">
        <v>1493</v>
      </c>
      <c r="J271" s="65" t="s">
        <v>1494</v>
      </c>
    </row>
    <row r="272" spans="1:10" ht="12.75">
      <c r="A272">
        <f t="shared" si="23"/>
        <v>271</v>
      </c>
      <c r="B272" t="s">
        <v>1495</v>
      </c>
      <c r="C272" t="s">
        <v>1496</v>
      </c>
      <c r="D272" s="64" t="s">
        <v>222</v>
      </c>
      <c r="E272" s="2">
        <f t="shared" si="21"/>
        <v>51.37777777777778</v>
      </c>
      <c r="F272" s="2">
        <f t="shared" si="22"/>
        <v>8.982222222222223</v>
      </c>
      <c r="G272" s="2"/>
      <c r="H272" s="64" t="s">
        <v>1497</v>
      </c>
      <c r="I272" s="64" t="s">
        <v>1498</v>
      </c>
      <c r="J272" s="65" t="s">
        <v>1499</v>
      </c>
    </row>
    <row r="273" spans="1:10" ht="12.75">
      <c r="A273">
        <f t="shared" si="23"/>
        <v>272</v>
      </c>
      <c r="B273" t="s">
        <v>1500</v>
      </c>
      <c r="C273" t="s">
        <v>1501</v>
      </c>
      <c r="D273" s="64" t="s">
        <v>141</v>
      </c>
      <c r="E273" s="2">
        <f t="shared" si="21"/>
        <v>52.723333333333336</v>
      </c>
      <c r="F273" s="2">
        <f t="shared" si="22"/>
        <v>7.328333333333333</v>
      </c>
      <c r="G273" s="2"/>
      <c r="H273" s="64" t="s">
        <v>1502</v>
      </c>
      <c r="I273" s="64" t="s">
        <v>1503</v>
      </c>
      <c r="J273" s="65" t="s">
        <v>1504</v>
      </c>
    </row>
    <row r="274" spans="1:10" ht="12.75">
      <c r="A274">
        <f t="shared" si="23"/>
        <v>273</v>
      </c>
      <c r="B274" t="s">
        <v>1505</v>
      </c>
      <c r="C274" t="s">
        <v>1506</v>
      </c>
      <c r="D274" s="64" t="s">
        <v>164</v>
      </c>
      <c r="E274" s="2">
        <f t="shared" si="21"/>
        <v>51.30361111111111</v>
      </c>
      <c r="F274" s="2">
        <f t="shared" si="22"/>
        <v>8.238333333333333</v>
      </c>
      <c r="G274" s="2"/>
      <c r="H274" s="64" t="s">
        <v>1507</v>
      </c>
      <c r="I274" s="64" t="s">
        <v>1508</v>
      </c>
      <c r="J274" s="65" t="s">
        <v>1509</v>
      </c>
    </row>
    <row r="275" spans="1:10" ht="12.75">
      <c r="A275">
        <f t="shared" si="23"/>
        <v>274</v>
      </c>
      <c r="B275" t="s">
        <v>1510</v>
      </c>
      <c r="C275" t="s">
        <v>1511</v>
      </c>
      <c r="D275" s="64" t="s">
        <v>216</v>
      </c>
      <c r="E275" s="2">
        <f t="shared" si="21"/>
        <v>49.67916666666667</v>
      </c>
      <c r="F275" s="2">
        <f t="shared" si="22"/>
        <v>8.975</v>
      </c>
      <c r="G275" s="2"/>
      <c r="H275" s="64" t="s">
        <v>1512</v>
      </c>
      <c r="I275" s="64" t="s">
        <v>1513</v>
      </c>
      <c r="J275" s="65" t="s">
        <v>1514</v>
      </c>
    </row>
    <row r="276" spans="1:10" ht="12.75">
      <c r="A276">
        <f t="shared" si="23"/>
        <v>275</v>
      </c>
      <c r="B276" t="s">
        <v>1515</v>
      </c>
      <c r="C276" t="s">
        <v>1516</v>
      </c>
      <c r="D276" s="64" t="s">
        <v>1517</v>
      </c>
      <c r="E276" s="2">
        <f t="shared" si="21"/>
        <v>48.109722222222224</v>
      </c>
      <c r="F276" s="2">
        <f t="shared" si="22"/>
        <v>10.525555555555556</v>
      </c>
      <c r="G276" s="2"/>
      <c r="H276" s="64" t="s">
        <v>1518</v>
      </c>
      <c r="I276" s="64" t="s">
        <v>1519</v>
      </c>
      <c r="J276" s="65" t="s">
        <v>1520</v>
      </c>
    </row>
    <row r="277" spans="1:10" ht="12.75">
      <c r="A277">
        <f t="shared" si="23"/>
        <v>276</v>
      </c>
      <c r="B277" t="s">
        <v>1521</v>
      </c>
      <c r="C277" t="s">
        <v>1522</v>
      </c>
      <c r="D277" s="64" t="s">
        <v>933</v>
      </c>
      <c r="E277" s="2">
        <f t="shared" si="21"/>
        <v>51.23166666666667</v>
      </c>
      <c r="F277" s="2">
        <f t="shared" si="22"/>
        <v>6.505277777777778</v>
      </c>
      <c r="G277" s="2"/>
      <c r="H277" s="64" t="s">
        <v>1523</v>
      </c>
      <c r="I277" s="64" t="s">
        <v>1524</v>
      </c>
      <c r="J277" s="65" t="s">
        <v>1525</v>
      </c>
    </row>
    <row r="278" spans="1:9" ht="12.75">
      <c r="A278">
        <f t="shared" si="23"/>
        <v>277</v>
      </c>
      <c r="B278" t="s">
        <v>2338</v>
      </c>
      <c r="C278" t="s">
        <v>86</v>
      </c>
      <c r="D278" s="67">
        <v>117.15</v>
      </c>
      <c r="E278" s="2">
        <v>48.57333333333333</v>
      </c>
      <c r="F278" s="2">
        <v>12.261666666666667</v>
      </c>
      <c r="H278" s="92" t="s">
        <v>2409</v>
      </c>
      <c r="I278" s="92" t="s">
        <v>2410</v>
      </c>
    </row>
    <row r="279" spans="1:10" ht="12.75">
      <c r="A279">
        <f t="shared" si="23"/>
        <v>278</v>
      </c>
      <c r="B279" t="s">
        <v>1526</v>
      </c>
      <c r="C279" t="s">
        <v>1527</v>
      </c>
      <c r="D279" s="64" t="s">
        <v>431</v>
      </c>
      <c r="E279" s="2">
        <f aca="true" t="shared" si="24" ref="E279:E310">LEFT(H$1:H$65536,2)+MID(H$1:H$65536,4,2)/60+RIGHT(H$1:H$65536,2)/3600</f>
        <v>49.4</v>
      </c>
      <c r="F279" s="2">
        <f aca="true" t="shared" si="25" ref="F279:F310">LEFT(I$1:I$65536,2)+MID(I$1:I$65536,4,2)/60+RIGHT(I$1:I$65536,2)/3600</f>
        <v>9.125</v>
      </c>
      <c r="G279" s="2"/>
      <c r="H279" s="64" t="s">
        <v>1528</v>
      </c>
      <c r="I279" s="64" t="s">
        <v>1529</v>
      </c>
      <c r="J279" s="65" t="s">
        <v>1530</v>
      </c>
    </row>
    <row r="280" spans="1:10" ht="12.75">
      <c r="A280">
        <f t="shared" si="23"/>
        <v>279</v>
      </c>
      <c r="B280" t="s">
        <v>1531</v>
      </c>
      <c r="C280" t="s">
        <v>1532</v>
      </c>
      <c r="D280" s="64" t="s">
        <v>135</v>
      </c>
      <c r="E280" s="2">
        <f t="shared" si="24"/>
        <v>51.064166666666665</v>
      </c>
      <c r="F280" s="2">
        <f t="shared" si="25"/>
        <v>9.423055555555555</v>
      </c>
      <c r="G280" s="2"/>
      <c r="H280" s="64" t="s">
        <v>1533</v>
      </c>
      <c r="I280" s="64" t="s">
        <v>1534</v>
      </c>
      <c r="J280" s="65" t="s">
        <v>1535</v>
      </c>
    </row>
    <row r="281" spans="1:10" ht="12.75">
      <c r="A281">
        <f t="shared" si="23"/>
        <v>280</v>
      </c>
      <c r="B281" t="s">
        <v>1536</v>
      </c>
      <c r="C281" t="s">
        <v>1537</v>
      </c>
      <c r="D281" s="64" t="s">
        <v>1538</v>
      </c>
      <c r="E281" s="2">
        <f t="shared" si="24"/>
        <v>48.28</v>
      </c>
      <c r="F281" s="2">
        <f t="shared" si="25"/>
        <v>12.50611111111111</v>
      </c>
      <c r="G281" s="2"/>
      <c r="H281" s="64" t="s">
        <v>1539</v>
      </c>
      <c r="I281" s="64" t="s">
        <v>1540</v>
      </c>
      <c r="J281" s="65" t="s">
        <v>1541</v>
      </c>
    </row>
    <row r="282" spans="1:10" ht="12.75">
      <c r="A282">
        <f t="shared" si="23"/>
        <v>281</v>
      </c>
      <c r="B282" t="s">
        <v>1542</v>
      </c>
      <c r="C282" t="s">
        <v>1543</v>
      </c>
      <c r="D282" s="64" t="s">
        <v>431</v>
      </c>
      <c r="E282" s="2">
        <f t="shared" si="24"/>
        <v>51.20944444444445</v>
      </c>
      <c r="F282" s="2">
        <f t="shared" si="25"/>
        <v>10.55</v>
      </c>
      <c r="G282" s="2"/>
      <c r="H282" s="64" t="s">
        <v>1544</v>
      </c>
      <c r="I282" s="64" t="s">
        <v>1545</v>
      </c>
      <c r="J282" s="65" t="s">
        <v>1546</v>
      </c>
    </row>
    <row r="283" spans="1:10" ht="12.75">
      <c r="A283">
        <f t="shared" si="23"/>
        <v>282</v>
      </c>
      <c r="B283" t="s">
        <v>1547</v>
      </c>
      <c r="C283" t="s">
        <v>1548</v>
      </c>
      <c r="D283" s="64" t="s">
        <v>1185</v>
      </c>
      <c r="E283" s="2">
        <f t="shared" si="24"/>
        <v>48.35472222222222</v>
      </c>
      <c r="F283" s="2">
        <f t="shared" si="25"/>
        <v>11.7875</v>
      </c>
      <c r="G283" s="2"/>
      <c r="H283" s="64" t="s">
        <v>1549</v>
      </c>
      <c r="I283" s="64" t="s">
        <v>1550</v>
      </c>
      <c r="J283" s="65" t="s">
        <v>1551</v>
      </c>
    </row>
    <row r="284" spans="1:10" ht="12.75">
      <c r="A284">
        <f t="shared" si="23"/>
        <v>283</v>
      </c>
      <c r="B284" t="s">
        <v>1552</v>
      </c>
      <c r="C284" t="s">
        <v>1553</v>
      </c>
      <c r="D284" s="64" t="s">
        <v>586</v>
      </c>
      <c r="E284" s="2">
        <f t="shared" si="24"/>
        <v>52.13611111111111</v>
      </c>
      <c r="F284" s="2">
        <f t="shared" si="25"/>
        <v>7.685555555555556</v>
      </c>
      <c r="G284" s="2"/>
      <c r="H284" s="64" t="s">
        <v>1554</v>
      </c>
      <c r="I284" s="64" t="s">
        <v>1555</v>
      </c>
      <c r="J284" s="65" t="s">
        <v>1417</v>
      </c>
    </row>
    <row r="285" spans="1:10" ht="12.75">
      <c r="A285">
        <f t="shared" si="23"/>
        <v>284</v>
      </c>
      <c r="B285" t="s">
        <v>1556</v>
      </c>
      <c r="C285" t="s">
        <v>1557</v>
      </c>
      <c r="D285" s="64" t="s">
        <v>431</v>
      </c>
      <c r="E285" s="2">
        <f t="shared" si="24"/>
        <v>51.94472222222222</v>
      </c>
      <c r="F285" s="2">
        <f t="shared" si="25"/>
        <v>7.772777777777778</v>
      </c>
      <c r="G285" s="2"/>
      <c r="H285" s="64" t="s">
        <v>1558</v>
      </c>
      <c r="I285" s="64" t="s">
        <v>1559</v>
      </c>
      <c r="J285" s="65" t="s">
        <v>138</v>
      </c>
    </row>
    <row r="286" spans="1:10" ht="12.75">
      <c r="A286">
        <f t="shared" si="23"/>
        <v>285</v>
      </c>
      <c r="B286" t="s">
        <v>1560</v>
      </c>
      <c r="C286" t="s">
        <v>1561</v>
      </c>
      <c r="D286" s="64" t="s">
        <v>1562</v>
      </c>
      <c r="E286" s="2">
        <f t="shared" si="24"/>
        <v>48.61361111111111</v>
      </c>
      <c r="F286" s="2">
        <f t="shared" si="25"/>
        <v>9.478333333333333</v>
      </c>
      <c r="G286" s="2"/>
      <c r="H286" s="64" t="s">
        <v>1563</v>
      </c>
      <c r="I286" s="64" t="s">
        <v>1564</v>
      </c>
      <c r="J286" s="65" t="s">
        <v>1565</v>
      </c>
    </row>
    <row r="287" spans="1:10" ht="12.75">
      <c r="A287">
        <f t="shared" si="23"/>
        <v>286</v>
      </c>
      <c r="B287" t="s">
        <v>1566</v>
      </c>
      <c r="C287" t="s">
        <v>1567</v>
      </c>
      <c r="D287" s="64" t="s">
        <v>437</v>
      </c>
      <c r="E287" s="2">
        <f t="shared" si="24"/>
        <v>49.971111111111114</v>
      </c>
      <c r="F287" s="2">
        <f t="shared" si="25"/>
        <v>7.48</v>
      </c>
      <c r="G287" s="2"/>
      <c r="H287" s="64" t="s">
        <v>1568</v>
      </c>
      <c r="I287" s="64" t="s">
        <v>1569</v>
      </c>
      <c r="J287" s="65" t="s">
        <v>1570</v>
      </c>
    </row>
    <row r="288" spans="1:10" ht="12.75">
      <c r="A288">
        <f t="shared" si="23"/>
        <v>287</v>
      </c>
      <c r="B288" t="s">
        <v>1571</v>
      </c>
      <c r="C288" t="s">
        <v>1572</v>
      </c>
      <c r="D288" s="64" t="s">
        <v>164</v>
      </c>
      <c r="E288" s="2">
        <f t="shared" si="24"/>
        <v>51.45138888888889</v>
      </c>
      <c r="F288" s="2">
        <f t="shared" si="25"/>
        <v>14.201388888888888</v>
      </c>
      <c r="G288" s="2"/>
      <c r="H288" s="64" t="s">
        <v>1573</v>
      </c>
      <c r="I288" s="64" t="s">
        <v>1574</v>
      </c>
      <c r="J288" s="65" t="s">
        <v>713</v>
      </c>
    </row>
    <row r="289" spans="1:10" ht="12.75">
      <c r="A289">
        <f t="shared" si="23"/>
        <v>288</v>
      </c>
      <c r="B289" t="s">
        <v>1575</v>
      </c>
      <c r="C289" t="s">
        <v>1576</v>
      </c>
      <c r="D289" s="64" t="s">
        <v>164</v>
      </c>
      <c r="E289" s="2">
        <f t="shared" si="24"/>
        <v>52.62638888888889</v>
      </c>
      <c r="F289" s="2">
        <f t="shared" si="25"/>
        <v>12.912222222222223</v>
      </c>
      <c r="G289" s="2"/>
      <c r="H289" s="64" t="s">
        <v>1577</v>
      </c>
      <c r="I289" s="64" t="s">
        <v>1578</v>
      </c>
      <c r="J289" s="65" t="s">
        <v>1579</v>
      </c>
    </row>
    <row r="290" spans="1:10" ht="12.75">
      <c r="A290">
        <f t="shared" si="23"/>
        <v>289</v>
      </c>
      <c r="B290" t="s">
        <v>1580</v>
      </c>
      <c r="C290" t="s">
        <v>1581</v>
      </c>
      <c r="D290" s="64" t="s">
        <v>517</v>
      </c>
      <c r="E290" s="2">
        <f t="shared" si="24"/>
        <v>48.07361111111111</v>
      </c>
      <c r="F290" s="2">
        <f t="shared" si="25"/>
        <v>11.638055555555555</v>
      </c>
      <c r="G290" s="2"/>
      <c r="H290" s="64" t="s">
        <v>1582</v>
      </c>
      <c r="I290" s="64" t="s">
        <v>1583</v>
      </c>
      <c r="J290" s="65" t="s">
        <v>1584</v>
      </c>
    </row>
    <row r="291" spans="1:10" ht="12.75">
      <c r="A291">
        <f t="shared" si="23"/>
        <v>290</v>
      </c>
      <c r="B291" t="s">
        <v>1585</v>
      </c>
      <c r="C291" t="s">
        <v>1586</v>
      </c>
      <c r="D291" s="64" t="s">
        <v>1587</v>
      </c>
      <c r="E291" s="2">
        <f t="shared" si="24"/>
        <v>53.6025</v>
      </c>
      <c r="F291" s="2">
        <f t="shared" si="25"/>
        <v>13.307777777777778</v>
      </c>
      <c r="G291" s="2"/>
      <c r="H291" s="64" t="s">
        <v>1588</v>
      </c>
      <c r="I291" s="64" t="s">
        <v>1589</v>
      </c>
      <c r="J291" s="65" t="s">
        <v>1590</v>
      </c>
    </row>
    <row r="292" spans="1:10" ht="12.75">
      <c r="A292">
        <f t="shared" si="23"/>
        <v>291</v>
      </c>
      <c r="B292" t="s">
        <v>1591</v>
      </c>
      <c r="C292" t="s">
        <v>1592</v>
      </c>
      <c r="D292" s="64" t="s">
        <v>464</v>
      </c>
      <c r="E292" s="2">
        <f t="shared" si="24"/>
        <v>48.78333333333333</v>
      </c>
      <c r="F292" s="2">
        <f t="shared" si="25"/>
        <v>11.222222222222223</v>
      </c>
      <c r="G292" s="2"/>
      <c r="H292" s="64" t="s">
        <v>1593</v>
      </c>
      <c r="I292" s="64" t="s">
        <v>1594</v>
      </c>
      <c r="J292" s="65" t="s">
        <v>844</v>
      </c>
    </row>
    <row r="293" spans="1:10" ht="12.75">
      <c r="A293">
        <f t="shared" si="23"/>
        <v>292</v>
      </c>
      <c r="B293" t="s">
        <v>1595</v>
      </c>
      <c r="C293" t="s">
        <v>1596</v>
      </c>
      <c r="D293" s="64" t="s">
        <v>141</v>
      </c>
      <c r="E293" s="2">
        <f t="shared" si="24"/>
        <v>48.71194444444445</v>
      </c>
      <c r="F293" s="2">
        <f t="shared" si="25"/>
        <v>11.212777777777777</v>
      </c>
      <c r="G293" s="2"/>
      <c r="H293" s="64" t="s">
        <v>1597</v>
      </c>
      <c r="I293" s="64" t="s">
        <v>1598</v>
      </c>
      <c r="J293" s="65" t="s">
        <v>1172</v>
      </c>
    </row>
    <row r="294" spans="1:10" ht="12.75">
      <c r="A294">
        <f t="shared" si="23"/>
        <v>293</v>
      </c>
      <c r="B294" t="s">
        <v>1599</v>
      </c>
      <c r="C294" t="s">
        <v>1600</v>
      </c>
      <c r="D294" s="64" t="s">
        <v>1305</v>
      </c>
      <c r="E294" s="2">
        <f t="shared" si="24"/>
        <v>51.68611111111111</v>
      </c>
      <c r="F294" s="2">
        <f t="shared" si="25"/>
        <v>14.424999999999999</v>
      </c>
      <c r="G294" s="2"/>
      <c r="H294" s="64" t="s">
        <v>1601</v>
      </c>
      <c r="I294" s="64" t="s">
        <v>1602</v>
      </c>
      <c r="J294" s="65" t="s">
        <v>1603</v>
      </c>
    </row>
    <row r="295" spans="1:10" ht="12.75">
      <c r="A295">
        <f t="shared" si="23"/>
        <v>294</v>
      </c>
      <c r="B295" t="s">
        <v>1604</v>
      </c>
      <c r="C295" t="s">
        <v>1605</v>
      </c>
      <c r="D295" s="64" t="s">
        <v>170</v>
      </c>
      <c r="E295" s="2">
        <f t="shared" si="24"/>
        <v>49.84388888888889</v>
      </c>
      <c r="F295" s="2">
        <f t="shared" si="25"/>
        <v>6.916944444444445</v>
      </c>
      <c r="G295" s="2"/>
      <c r="H295" s="64" t="s">
        <v>1606</v>
      </c>
      <c r="I295" s="64" t="s">
        <v>1607</v>
      </c>
      <c r="J295" s="65" t="s">
        <v>1608</v>
      </c>
    </row>
    <row r="296" spans="1:10" ht="12.75">
      <c r="A296">
        <f t="shared" si="23"/>
        <v>295</v>
      </c>
      <c r="B296" t="s">
        <v>1609</v>
      </c>
      <c r="C296" t="s">
        <v>1610</v>
      </c>
      <c r="D296" s="64" t="s">
        <v>1231</v>
      </c>
      <c r="E296" s="2">
        <f t="shared" si="24"/>
        <v>49.285555555555554</v>
      </c>
      <c r="F296" s="2">
        <f t="shared" si="25"/>
        <v>11.444722222222222</v>
      </c>
      <c r="G296" s="2"/>
      <c r="H296" s="64" t="s">
        <v>1611</v>
      </c>
      <c r="I296" s="64" t="s">
        <v>1612</v>
      </c>
      <c r="J296" s="65" t="s">
        <v>1613</v>
      </c>
    </row>
    <row r="297" spans="1:10" ht="12.75">
      <c r="A297">
        <f t="shared" si="23"/>
        <v>296</v>
      </c>
      <c r="B297" t="s">
        <v>1614</v>
      </c>
      <c r="C297" t="s">
        <v>1615</v>
      </c>
      <c r="D297" s="64" t="s">
        <v>164</v>
      </c>
      <c r="E297" s="2">
        <f t="shared" si="24"/>
        <v>54.08027777777778</v>
      </c>
      <c r="F297" s="2">
        <f t="shared" si="25"/>
        <v>9.941666666666666</v>
      </c>
      <c r="G297" s="2"/>
      <c r="H297" s="64" t="s">
        <v>1616</v>
      </c>
      <c r="I297" s="64" t="s">
        <v>1617</v>
      </c>
      <c r="J297" s="65" t="s">
        <v>1618</v>
      </c>
    </row>
    <row r="298" spans="1:10" ht="12.75">
      <c r="A298">
        <f t="shared" si="23"/>
        <v>297</v>
      </c>
      <c r="B298" t="s">
        <v>1619</v>
      </c>
      <c r="C298" t="s">
        <v>1620</v>
      </c>
      <c r="D298" s="64" t="s">
        <v>448</v>
      </c>
      <c r="E298" s="2">
        <f t="shared" si="24"/>
        <v>49.59444444444445</v>
      </c>
      <c r="F298" s="2">
        <f t="shared" si="25"/>
        <v>10.580277777777777</v>
      </c>
      <c r="G298" s="2"/>
      <c r="H298" s="64" t="s">
        <v>1621</v>
      </c>
      <c r="I298" s="64" t="s">
        <v>1622</v>
      </c>
      <c r="J298" s="65" t="s">
        <v>1388</v>
      </c>
    </row>
    <row r="299" spans="1:10" ht="12.75">
      <c r="A299">
        <f t="shared" si="23"/>
        <v>298</v>
      </c>
      <c r="B299" t="s">
        <v>1623</v>
      </c>
      <c r="C299" t="s">
        <v>1624</v>
      </c>
      <c r="D299" s="64" t="s">
        <v>246</v>
      </c>
      <c r="E299" s="2">
        <f t="shared" si="24"/>
        <v>53.362500000000004</v>
      </c>
      <c r="F299" s="2">
        <f t="shared" si="25"/>
        <v>11.616666666666667</v>
      </c>
      <c r="G299" s="2"/>
      <c r="H299" s="64" t="s">
        <v>1625</v>
      </c>
      <c r="I299" s="64" t="s">
        <v>1626</v>
      </c>
      <c r="J299" s="65" t="s">
        <v>789</v>
      </c>
    </row>
    <row r="300" spans="1:10" ht="12.75">
      <c r="A300">
        <f t="shared" si="23"/>
        <v>299</v>
      </c>
      <c r="B300" t="s">
        <v>2324</v>
      </c>
      <c r="C300" t="s">
        <v>2330</v>
      </c>
      <c r="D300" s="64" t="s">
        <v>246</v>
      </c>
      <c r="E300" s="2">
        <f t="shared" si="24"/>
        <v>50.4</v>
      </c>
      <c r="F300" s="2">
        <f t="shared" si="25"/>
        <v>8.983333333333333</v>
      </c>
      <c r="G300" s="2"/>
      <c r="H300" s="64" t="s">
        <v>2325</v>
      </c>
      <c r="I300" s="64" t="s">
        <v>2326</v>
      </c>
      <c r="J300" s="65" t="s">
        <v>2327</v>
      </c>
    </row>
    <row r="301" spans="1:10" ht="12.75">
      <c r="A301">
        <f t="shared" si="23"/>
        <v>300</v>
      </c>
      <c r="B301" t="s">
        <v>87</v>
      </c>
      <c r="C301" t="s">
        <v>88</v>
      </c>
      <c r="D301" s="64" t="s">
        <v>141</v>
      </c>
      <c r="E301" s="2">
        <f t="shared" si="24"/>
        <v>49.391666666666666</v>
      </c>
      <c r="F301" s="2">
        <f t="shared" si="25"/>
        <v>9.958055555555555</v>
      </c>
      <c r="G301">
        <v>1012</v>
      </c>
      <c r="H301" s="64" t="s">
        <v>1627</v>
      </c>
      <c r="I301" s="64" t="s">
        <v>1628</v>
      </c>
      <c r="J301" s="65" t="s">
        <v>1629</v>
      </c>
    </row>
    <row r="302" spans="1:10" ht="12.75">
      <c r="A302">
        <f t="shared" si="23"/>
        <v>301</v>
      </c>
      <c r="B302" t="s">
        <v>1630</v>
      </c>
      <c r="C302" t="s">
        <v>1631</v>
      </c>
      <c r="D302" s="64" t="s">
        <v>205</v>
      </c>
      <c r="E302" s="2">
        <f t="shared" si="24"/>
        <v>52.711111111111116</v>
      </c>
      <c r="F302" s="2">
        <f t="shared" si="25"/>
        <v>9.163611111111111</v>
      </c>
      <c r="G302" s="2"/>
      <c r="H302" s="64" t="s">
        <v>1632</v>
      </c>
      <c r="I302" s="64" t="s">
        <v>1633</v>
      </c>
      <c r="J302" s="65" t="s">
        <v>1167</v>
      </c>
    </row>
    <row r="303" spans="1:10" ht="12.75">
      <c r="A303">
        <f t="shared" si="23"/>
        <v>302</v>
      </c>
      <c r="B303" t="s">
        <v>1634</v>
      </c>
      <c r="C303" t="s">
        <v>1635</v>
      </c>
      <c r="D303" s="64" t="s">
        <v>448</v>
      </c>
      <c r="E303" s="2">
        <f t="shared" si="24"/>
        <v>49.22361111111111</v>
      </c>
      <c r="F303" s="2">
        <f t="shared" si="25"/>
        <v>12.298055555555555</v>
      </c>
      <c r="G303" s="2"/>
      <c r="H303" s="64" t="s">
        <v>1636</v>
      </c>
      <c r="I303" s="64" t="s">
        <v>1637</v>
      </c>
      <c r="J303" s="65" t="s">
        <v>173</v>
      </c>
    </row>
    <row r="304" spans="1:10" ht="12.75">
      <c r="A304">
        <f t="shared" si="23"/>
        <v>303</v>
      </c>
      <c r="B304" t="s">
        <v>1642</v>
      </c>
      <c r="C304" t="s">
        <v>1643</v>
      </c>
      <c r="D304" s="64" t="s">
        <v>464</v>
      </c>
      <c r="E304" s="2">
        <f t="shared" si="24"/>
        <v>51.236666666666665</v>
      </c>
      <c r="F304" s="2">
        <f t="shared" si="25"/>
        <v>8.82</v>
      </c>
      <c r="G304" s="2"/>
      <c r="H304" s="64" t="s">
        <v>1644</v>
      </c>
      <c r="I304" s="64" t="s">
        <v>1645</v>
      </c>
      <c r="J304" s="65" t="s">
        <v>1646</v>
      </c>
    </row>
    <row r="305" spans="1:10" ht="12.75">
      <c r="A305">
        <f t="shared" si="23"/>
        <v>304</v>
      </c>
      <c r="B305" t="s">
        <v>1638</v>
      </c>
      <c r="C305" t="s">
        <v>1639</v>
      </c>
      <c r="D305" s="64" t="s">
        <v>1185</v>
      </c>
      <c r="E305" s="2">
        <f t="shared" si="24"/>
        <v>53.63472222222222</v>
      </c>
      <c r="F305" s="2">
        <f t="shared" si="25"/>
        <v>7.190277777777778</v>
      </c>
      <c r="G305" s="2"/>
      <c r="H305" s="64" t="s">
        <v>1640</v>
      </c>
      <c r="I305" s="64" t="s">
        <v>1641</v>
      </c>
      <c r="J305" s="65" t="s">
        <v>481</v>
      </c>
    </row>
    <row r="306" spans="1:10" ht="12.75">
      <c r="A306">
        <f t="shared" si="23"/>
        <v>305</v>
      </c>
      <c r="B306" t="s">
        <v>1647</v>
      </c>
      <c r="C306" t="s">
        <v>1648</v>
      </c>
      <c r="D306" s="64" t="s">
        <v>147</v>
      </c>
      <c r="E306" s="2">
        <f t="shared" si="24"/>
        <v>53.70861111111111</v>
      </c>
      <c r="F306" s="2">
        <f t="shared" si="25"/>
        <v>7.229444444444445</v>
      </c>
      <c r="G306" s="2"/>
      <c r="H306" s="64" t="s">
        <v>1649</v>
      </c>
      <c r="I306" s="64" t="s">
        <v>1650</v>
      </c>
      <c r="J306" s="65" t="s">
        <v>356</v>
      </c>
    </row>
    <row r="307" spans="1:10" ht="12.75">
      <c r="A307">
        <f t="shared" si="23"/>
        <v>306</v>
      </c>
      <c r="B307" t="s">
        <v>1651</v>
      </c>
      <c r="C307" t="s">
        <v>1652</v>
      </c>
      <c r="D307" s="64" t="s">
        <v>847</v>
      </c>
      <c r="E307" s="2">
        <f t="shared" si="24"/>
        <v>51.49444444444445</v>
      </c>
      <c r="F307" s="2">
        <f t="shared" si="25"/>
        <v>10.834722222222222</v>
      </c>
      <c r="G307" s="2"/>
      <c r="H307" s="64" t="s">
        <v>1653</v>
      </c>
      <c r="I307" s="64" t="s">
        <v>1654</v>
      </c>
      <c r="J307" s="65" t="s">
        <v>1655</v>
      </c>
    </row>
    <row r="308" spans="1:10" ht="12.75">
      <c r="A308">
        <f t="shared" si="23"/>
        <v>307</v>
      </c>
      <c r="B308" t="s">
        <v>1656</v>
      </c>
      <c r="C308" t="s">
        <v>1657</v>
      </c>
      <c r="D308" s="64" t="s">
        <v>141</v>
      </c>
      <c r="E308" s="2">
        <f t="shared" si="24"/>
        <v>53.766666666666666</v>
      </c>
      <c r="F308" s="2">
        <f t="shared" si="25"/>
        <v>8.658611111111112</v>
      </c>
      <c r="G308" s="2"/>
      <c r="H308" s="64" t="s">
        <v>1658</v>
      </c>
      <c r="I308" s="64" t="s">
        <v>1659</v>
      </c>
      <c r="J308" s="65" t="s">
        <v>1660</v>
      </c>
    </row>
    <row r="309" spans="1:10" ht="12.75">
      <c r="A309">
        <f t="shared" si="23"/>
        <v>308</v>
      </c>
      <c r="B309" t="s">
        <v>1661</v>
      </c>
      <c r="C309" t="s">
        <v>1662</v>
      </c>
      <c r="D309" s="64" t="s">
        <v>222</v>
      </c>
      <c r="E309" s="2">
        <f t="shared" si="24"/>
        <v>53.76861111111111</v>
      </c>
      <c r="F309" s="2">
        <f t="shared" si="25"/>
        <v>8.64472222222222</v>
      </c>
      <c r="G309" s="2"/>
      <c r="H309" s="64" t="s">
        <v>1663</v>
      </c>
      <c r="I309" s="64" t="s">
        <v>712</v>
      </c>
      <c r="J309" s="65" t="s">
        <v>1618</v>
      </c>
    </row>
    <row r="310" spans="1:10" ht="12.75">
      <c r="A310">
        <f t="shared" si="23"/>
        <v>309</v>
      </c>
      <c r="B310" t="s">
        <v>1664</v>
      </c>
      <c r="C310" t="s">
        <v>1665</v>
      </c>
      <c r="D310" s="64" t="s">
        <v>1262</v>
      </c>
      <c r="E310" s="2">
        <f t="shared" si="24"/>
        <v>52.45916666666667</v>
      </c>
      <c r="F310" s="2">
        <f t="shared" si="25"/>
        <v>7.185833333333334</v>
      </c>
      <c r="G310" s="2"/>
      <c r="H310" s="64" t="s">
        <v>1666</v>
      </c>
      <c r="I310" s="64" t="s">
        <v>1116</v>
      </c>
      <c r="J310" s="65" t="s">
        <v>1667</v>
      </c>
    </row>
    <row r="311" spans="1:10" ht="12.75">
      <c r="A311">
        <f t="shared" si="23"/>
        <v>310</v>
      </c>
      <c r="B311" t="s">
        <v>89</v>
      </c>
      <c r="C311" t="s">
        <v>90</v>
      </c>
      <c r="D311" s="64" t="s">
        <v>1668</v>
      </c>
      <c r="E311" s="2">
        <f aca="true" t="shared" si="26" ref="E311:E342">LEFT(H$1:H$65536,2)+MID(H$1:H$65536,4,2)/60+RIGHT(H$1:H$65536,2)/3600</f>
        <v>48.8725</v>
      </c>
      <c r="F311" s="2">
        <f aca="true" t="shared" si="27" ref="F311:F342">LEFT(I$1:I$65536,2)+MID(I$1:I$65536,4,2)/60+RIGHT(I$1:I$65536,2)/3600</f>
        <v>10.505277777777778</v>
      </c>
      <c r="G311">
        <v>500</v>
      </c>
      <c r="H311" s="64" t="s">
        <v>1669</v>
      </c>
      <c r="I311" s="64" t="s">
        <v>1670</v>
      </c>
      <c r="J311" s="65" t="s">
        <v>1671</v>
      </c>
    </row>
    <row r="312" spans="1:10" ht="12.75">
      <c r="A312">
        <f t="shared" si="23"/>
        <v>311</v>
      </c>
      <c r="B312" t="s">
        <v>1672</v>
      </c>
      <c r="C312" t="s">
        <v>1673</v>
      </c>
      <c r="D312" s="64" t="s">
        <v>1674</v>
      </c>
      <c r="E312" s="2">
        <f t="shared" si="26"/>
        <v>51.70805555555556</v>
      </c>
      <c r="F312" s="2">
        <f t="shared" si="27"/>
        <v>10.040277777777778</v>
      </c>
      <c r="G312" s="2"/>
      <c r="H312" s="64" t="s">
        <v>1675</v>
      </c>
      <c r="I312" s="64" t="s">
        <v>1676</v>
      </c>
      <c r="J312" s="65" t="s">
        <v>1677</v>
      </c>
    </row>
    <row r="313" spans="1:10" ht="12.75">
      <c r="A313">
        <f t="shared" si="23"/>
        <v>312</v>
      </c>
      <c r="B313" t="s">
        <v>1678</v>
      </c>
      <c r="C313" t="s">
        <v>1679</v>
      </c>
      <c r="D313" s="64" t="s">
        <v>141</v>
      </c>
      <c r="E313" s="2">
        <f t="shared" si="26"/>
        <v>50.82833333333333</v>
      </c>
      <c r="F313" s="2">
        <f t="shared" si="27"/>
        <v>6.668611111111112</v>
      </c>
      <c r="G313" s="2"/>
      <c r="H313" s="64" t="s">
        <v>1680</v>
      </c>
      <c r="I313" s="64" t="s">
        <v>1681</v>
      </c>
      <c r="J313" s="65" t="s">
        <v>1682</v>
      </c>
    </row>
    <row r="314" spans="1:10" ht="12.75">
      <c r="A314">
        <f t="shared" si="23"/>
        <v>313</v>
      </c>
      <c r="B314" t="s">
        <v>1683</v>
      </c>
      <c r="C314" t="s">
        <v>1684</v>
      </c>
      <c r="D314" s="64" t="s">
        <v>699</v>
      </c>
      <c r="E314" s="2">
        <f t="shared" si="26"/>
        <v>49.499722222222225</v>
      </c>
      <c r="F314" s="2">
        <f t="shared" si="27"/>
        <v>11.079166666666666</v>
      </c>
      <c r="G314" s="2"/>
      <c r="H314" s="64" t="s">
        <v>1685</v>
      </c>
      <c r="I314" s="64" t="s">
        <v>1686</v>
      </c>
      <c r="J314" s="65" t="s">
        <v>870</v>
      </c>
    </row>
    <row r="315" spans="1:10" ht="12.75">
      <c r="A315">
        <f t="shared" si="23"/>
        <v>314</v>
      </c>
      <c r="B315" t="s">
        <v>1687</v>
      </c>
      <c r="C315" t="s">
        <v>1688</v>
      </c>
      <c r="D315" s="64" t="s">
        <v>431</v>
      </c>
      <c r="E315" s="2">
        <f t="shared" si="26"/>
        <v>50.363055555555555</v>
      </c>
      <c r="F315" s="2">
        <f t="shared" si="27"/>
        <v>8.711666666666666</v>
      </c>
      <c r="G315" s="2"/>
      <c r="H315" s="64" t="s">
        <v>1689</v>
      </c>
      <c r="I315" s="64" t="s">
        <v>1690</v>
      </c>
      <c r="J315" s="65" t="s">
        <v>1691</v>
      </c>
    </row>
    <row r="316" spans="1:10" ht="12.75">
      <c r="A316">
        <f t="shared" si="23"/>
        <v>315</v>
      </c>
      <c r="B316" t="s">
        <v>1692</v>
      </c>
      <c r="C316" t="s">
        <v>1693</v>
      </c>
      <c r="D316" s="64" t="s">
        <v>1694</v>
      </c>
      <c r="E316" s="2">
        <f t="shared" si="26"/>
        <v>48.08222222222223</v>
      </c>
      <c r="F316" s="2">
        <f t="shared" si="27"/>
        <v>11.284444444444444</v>
      </c>
      <c r="G316" s="2"/>
      <c r="H316" s="64" t="s">
        <v>1695</v>
      </c>
      <c r="I316" s="64" t="s">
        <v>1696</v>
      </c>
      <c r="J316" s="65" t="s">
        <v>1697</v>
      </c>
    </row>
    <row r="317" spans="1:10" ht="12.75">
      <c r="A317">
        <f t="shared" si="23"/>
        <v>316</v>
      </c>
      <c r="B317" t="s">
        <v>1698</v>
      </c>
      <c r="C317" t="s">
        <v>1699</v>
      </c>
      <c r="D317" s="64" t="s">
        <v>164</v>
      </c>
      <c r="E317" s="2">
        <f t="shared" si="26"/>
        <v>49.67527777777777</v>
      </c>
      <c r="F317" s="2">
        <f t="shared" si="27"/>
        <v>10.072777777777777</v>
      </c>
      <c r="G317" s="2"/>
      <c r="H317" s="64" t="s">
        <v>1700</v>
      </c>
      <c r="I317" s="64" t="s">
        <v>1701</v>
      </c>
      <c r="J317" s="65" t="s">
        <v>1546</v>
      </c>
    </row>
    <row r="318" spans="1:10" ht="12.75">
      <c r="A318">
        <f t="shared" si="23"/>
        <v>317</v>
      </c>
      <c r="B318" t="s">
        <v>1702</v>
      </c>
      <c r="C318" t="s">
        <v>1703</v>
      </c>
      <c r="D318" s="64" t="s">
        <v>464</v>
      </c>
      <c r="E318" s="2">
        <f t="shared" si="26"/>
        <v>51.89888888888889</v>
      </c>
      <c r="F318" s="2">
        <f t="shared" si="27"/>
        <v>13.061388888888889</v>
      </c>
      <c r="G318" s="2"/>
      <c r="H318" s="64" t="s">
        <v>1704</v>
      </c>
      <c r="I318" s="64" t="s">
        <v>1705</v>
      </c>
      <c r="J318" s="65" t="s">
        <v>1706</v>
      </c>
    </row>
    <row r="319" spans="1:10" ht="12.75">
      <c r="A319">
        <f t="shared" si="23"/>
        <v>318</v>
      </c>
      <c r="B319" t="s">
        <v>1707</v>
      </c>
      <c r="C319" t="s">
        <v>1708</v>
      </c>
      <c r="D319" s="64" t="s">
        <v>1385</v>
      </c>
      <c r="E319" s="2">
        <f t="shared" si="26"/>
        <v>51.9325</v>
      </c>
      <c r="F319" s="2">
        <f t="shared" si="27"/>
        <v>8.664444444444445</v>
      </c>
      <c r="G319" s="2"/>
      <c r="H319" s="64" t="s">
        <v>1709</v>
      </c>
      <c r="I319" s="64" t="s">
        <v>1710</v>
      </c>
      <c r="J319" s="65" t="s">
        <v>1711</v>
      </c>
    </row>
    <row r="320" spans="1:10" ht="12.75">
      <c r="A320">
        <f t="shared" si="23"/>
        <v>319</v>
      </c>
      <c r="B320" t="s">
        <v>1712</v>
      </c>
      <c r="C320" t="s">
        <v>1713</v>
      </c>
      <c r="D320" s="64" t="s">
        <v>966</v>
      </c>
      <c r="E320" s="2">
        <f t="shared" si="26"/>
        <v>48.450833333333335</v>
      </c>
      <c r="F320" s="2">
        <f t="shared" si="27"/>
        <v>7.9255555555555555</v>
      </c>
      <c r="G320" s="2"/>
      <c r="H320" s="64" t="s">
        <v>1714</v>
      </c>
      <c r="I320" s="64" t="s">
        <v>1715</v>
      </c>
      <c r="J320" s="65" t="s">
        <v>1716</v>
      </c>
    </row>
    <row r="321" spans="1:10" ht="12.75">
      <c r="A321">
        <f t="shared" si="23"/>
        <v>320</v>
      </c>
      <c r="B321" t="s">
        <v>1717</v>
      </c>
      <c r="C321" t="s">
        <v>1718</v>
      </c>
      <c r="D321" s="64" t="s">
        <v>170</v>
      </c>
      <c r="E321" s="2">
        <f t="shared" si="26"/>
        <v>53.07055555555556</v>
      </c>
      <c r="F321" s="2">
        <f t="shared" si="27"/>
        <v>8.314444444444446</v>
      </c>
      <c r="G321" s="2"/>
      <c r="H321" s="64" t="s">
        <v>1719</v>
      </c>
      <c r="I321" s="64" t="s">
        <v>1720</v>
      </c>
      <c r="J321" s="65" t="s">
        <v>1296</v>
      </c>
    </row>
    <row r="322" spans="1:10" ht="12.75">
      <c r="A322">
        <f t="shared" si="23"/>
        <v>321</v>
      </c>
      <c r="B322" t="s">
        <v>1721</v>
      </c>
      <c r="C322" t="s">
        <v>1722</v>
      </c>
      <c r="D322" s="64" t="s">
        <v>205</v>
      </c>
      <c r="E322" s="2">
        <f t="shared" si="26"/>
        <v>49.84166666666667</v>
      </c>
      <c r="F322" s="2">
        <f t="shared" si="27"/>
        <v>8.377777777777778</v>
      </c>
      <c r="G322" s="2"/>
      <c r="H322" s="64" t="s">
        <v>1723</v>
      </c>
      <c r="I322" s="64" t="s">
        <v>1724</v>
      </c>
      <c r="J322" s="65" t="s">
        <v>1603</v>
      </c>
    </row>
    <row r="323" spans="1:10" ht="12.75">
      <c r="A323">
        <f t="shared" si="23"/>
        <v>322</v>
      </c>
      <c r="B323" t="s">
        <v>1725</v>
      </c>
      <c r="C323" t="s">
        <v>1726</v>
      </c>
      <c r="D323" s="64" t="s">
        <v>182</v>
      </c>
      <c r="E323" s="2">
        <f t="shared" si="26"/>
        <v>51.29722222222222</v>
      </c>
      <c r="F323" s="2">
        <f t="shared" si="27"/>
        <v>13.08</v>
      </c>
      <c r="G323" s="2"/>
      <c r="H323" s="64" t="s">
        <v>1190</v>
      </c>
      <c r="I323" s="64" t="s">
        <v>1727</v>
      </c>
      <c r="J323" s="65" t="s">
        <v>1728</v>
      </c>
    </row>
    <row r="324" spans="1:10" ht="12.75">
      <c r="A324">
        <f t="shared" si="23"/>
        <v>323</v>
      </c>
      <c r="B324" t="s">
        <v>1729</v>
      </c>
      <c r="C324" t="s">
        <v>1730</v>
      </c>
      <c r="D324" s="64" t="s">
        <v>129</v>
      </c>
      <c r="E324" s="2">
        <f t="shared" si="26"/>
        <v>52.041666666666664</v>
      </c>
      <c r="F324" s="2">
        <f t="shared" si="27"/>
        <v>11.2</v>
      </c>
      <c r="G324" s="2"/>
      <c r="H324" s="64" t="s">
        <v>1731</v>
      </c>
      <c r="I324" s="64" t="s">
        <v>1732</v>
      </c>
      <c r="J324" s="65" t="s">
        <v>1733</v>
      </c>
    </row>
    <row r="325" spans="1:10" ht="12.75">
      <c r="A325">
        <f t="shared" si="23"/>
        <v>324</v>
      </c>
      <c r="B325" t="s">
        <v>1734</v>
      </c>
      <c r="C325" t="s">
        <v>1735</v>
      </c>
      <c r="D325" s="64" t="s">
        <v>1736</v>
      </c>
      <c r="E325" s="2">
        <f t="shared" si="26"/>
        <v>52.28777777777778</v>
      </c>
      <c r="F325" s="2">
        <f t="shared" si="27"/>
        <v>7.974166666666667</v>
      </c>
      <c r="G325" s="2"/>
      <c r="H325" s="64" t="s">
        <v>1737</v>
      </c>
      <c r="I325" s="64" t="s">
        <v>1738</v>
      </c>
      <c r="J325" s="65" t="s">
        <v>1706</v>
      </c>
    </row>
    <row r="326" spans="1:10" ht="12.75">
      <c r="A326">
        <f aca="true" t="shared" si="28" ref="A326:A389">A325+1</f>
        <v>325</v>
      </c>
      <c r="B326" t="s">
        <v>1739</v>
      </c>
      <c r="C326" t="s">
        <v>1740</v>
      </c>
      <c r="D326" s="64" t="s">
        <v>164</v>
      </c>
      <c r="E326" s="2">
        <f t="shared" si="26"/>
        <v>50.22694444444445</v>
      </c>
      <c r="F326" s="2">
        <f t="shared" si="27"/>
        <v>11.733888888888888</v>
      </c>
      <c r="G326" s="2"/>
      <c r="H326" s="64" t="s">
        <v>1741</v>
      </c>
      <c r="I326" s="64" t="s">
        <v>1742</v>
      </c>
      <c r="J326" s="65" t="s">
        <v>1743</v>
      </c>
    </row>
    <row r="327" spans="1:10" ht="12.75">
      <c r="A327">
        <f t="shared" si="28"/>
        <v>326</v>
      </c>
      <c r="B327" t="s">
        <v>1744</v>
      </c>
      <c r="C327" t="s">
        <v>1745</v>
      </c>
      <c r="D327" s="64" t="s">
        <v>1205</v>
      </c>
      <c r="E327" s="2">
        <f t="shared" si="26"/>
        <v>51.689722222222215</v>
      </c>
      <c r="F327" s="2">
        <f t="shared" si="27"/>
        <v>8.775833333333335</v>
      </c>
      <c r="G327" s="2"/>
      <c r="H327" s="64" t="s">
        <v>1746</v>
      </c>
      <c r="I327" s="64" t="s">
        <v>1747</v>
      </c>
      <c r="J327" s="65" t="s">
        <v>1748</v>
      </c>
    </row>
    <row r="328" spans="1:10" ht="12.75">
      <c r="A328">
        <f t="shared" si="28"/>
        <v>327</v>
      </c>
      <c r="B328" t="s">
        <v>1749</v>
      </c>
      <c r="C328" t="s">
        <v>1750</v>
      </c>
      <c r="D328" s="64" t="s">
        <v>332</v>
      </c>
      <c r="E328" s="2">
        <f t="shared" si="26"/>
        <v>51.61527777777778</v>
      </c>
      <c r="F328" s="2">
        <f t="shared" si="27"/>
        <v>8.617222222222223</v>
      </c>
      <c r="G328" s="2"/>
      <c r="H328" s="64" t="s">
        <v>1751</v>
      </c>
      <c r="I328" s="64" t="s">
        <v>1752</v>
      </c>
      <c r="J328" s="65" t="s">
        <v>1753</v>
      </c>
    </row>
    <row r="329" spans="1:10" ht="12.75">
      <c r="A329">
        <f t="shared" si="28"/>
        <v>328</v>
      </c>
      <c r="B329" t="s">
        <v>1760</v>
      </c>
      <c r="C329" t="s">
        <v>1761</v>
      </c>
      <c r="D329" s="64" t="s">
        <v>216</v>
      </c>
      <c r="E329" s="2">
        <f t="shared" si="26"/>
        <v>53.50416666666667</v>
      </c>
      <c r="F329" s="2">
        <f t="shared" si="27"/>
        <v>13.948333333333334</v>
      </c>
      <c r="G329" s="2"/>
      <c r="H329" s="64" t="s">
        <v>1762</v>
      </c>
      <c r="I329" s="64" t="s">
        <v>1763</v>
      </c>
      <c r="J329" s="65" t="s">
        <v>1618</v>
      </c>
    </row>
    <row r="330" spans="1:10" ht="12.75">
      <c r="A330">
        <f t="shared" si="28"/>
        <v>329</v>
      </c>
      <c r="B330" t="s">
        <v>1764</v>
      </c>
      <c r="C330" t="s">
        <v>1765</v>
      </c>
      <c r="D330" s="64" t="s">
        <v>1766</v>
      </c>
      <c r="E330" s="2">
        <f t="shared" si="26"/>
        <v>54.159444444444446</v>
      </c>
      <c r="F330" s="2">
        <f t="shared" si="27"/>
        <v>13.774444444444445</v>
      </c>
      <c r="G330" s="2"/>
      <c r="H330" s="64" t="s">
        <v>1767</v>
      </c>
      <c r="I330" s="64" t="s">
        <v>1768</v>
      </c>
      <c r="J330" s="65" t="s">
        <v>1002</v>
      </c>
    </row>
    <row r="331" spans="1:10" ht="12.75">
      <c r="A331">
        <f t="shared" si="28"/>
        <v>330</v>
      </c>
      <c r="B331" t="s">
        <v>1769</v>
      </c>
      <c r="C331" t="s">
        <v>1770</v>
      </c>
      <c r="D331" s="64" t="s">
        <v>1771</v>
      </c>
      <c r="E331" s="2">
        <f t="shared" si="26"/>
        <v>49.763333333333335</v>
      </c>
      <c r="F331" s="2">
        <f t="shared" si="27"/>
        <v>11.57611111111111</v>
      </c>
      <c r="G331" s="2"/>
      <c r="H331" s="64" t="s">
        <v>1772</v>
      </c>
      <c r="I331" s="64" t="s">
        <v>1773</v>
      </c>
      <c r="J331" s="65" t="s">
        <v>1774</v>
      </c>
    </row>
    <row r="332" spans="1:10" ht="12.75">
      <c r="A332">
        <f t="shared" si="28"/>
        <v>331</v>
      </c>
      <c r="B332" t="s">
        <v>1775</v>
      </c>
      <c r="C332" t="s">
        <v>1776</v>
      </c>
      <c r="D332" s="64" t="s">
        <v>147</v>
      </c>
      <c r="E332" s="2">
        <f t="shared" si="26"/>
        <v>52.403888888888886</v>
      </c>
      <c r="F332" s="2">
        <f t="shared" si="27"/>
        <v>10.230277777777777</v>
      </c>
      <c r="G332" s="2"/>
      <c r="H332" s="64" t="s">
        <v>1777</v>
      </c>
      <c r="I332" s="64" t="s">
        <v>1778</v>
      </c>
      <c r="J332" s="65" t="s">
        <v>952</v>
      </c>
    </row>
    <row r="333" spans="1:10" ht="12.75">
      <c r="A333">
        <f t="shared" si="28"/>
        <v>332</v>
      </c>
      <c r="B333" t="s">
        <v>1779</v>
      </c>
      <c r="C333" t="s">
        <v>1780</v>
      </c>
      <c r="D333" s="64" t="s">
        <v>135</v>
      </c>
      <c r="E333" s="2">
        <f t="shared" si="26"/>
        <v>50.669999999999995</v>
      </c>
      <c r="F333" s="2">
        <f t="shared" si="27"/>
        <v>11.046666666666667</v>
      </c>
      <c r="G333" s="2"/>
      <c r="H333" s="64" t="s">
        <v>1781</v>
      </c>
      <c r="I333" s="64" t="s">
        <v>1782</v>
      </c>
      <c r="J333" s="65" t="s">
        <v>1783</v>
      </c>
    </row>
    <row r="334" spans="1:10" ht="12.75">
      <c r="A334">
        <f t="shared" si="28"/>
        <v>333</v>
      </c>
      <c r="B334" t="s">
        <v>1784</v>
      </c>
      <c r="C334" t="s">
        <v>1785</v>
      </c>
      <c r="D334" s="64" t="s">
        <v>1231</v>
      </c>
      <c r="E334" s="2">
        <f t="shared" si="26"/>
        <v>48.42111111111111</v>
      </c>
      <c r="F334" s="2">
        <f t="shared" si="27"/>
        <v>12.866388888888888</v>
      </c>
      <c r="G334" s="2"/>
      <c r="H334" s="64" t="s">
        <v>1786</v>
      </c>
      <c r="I334" s="64" t="s">
        <v>1787</v>
      </c>
      <c r="J334" s="65" t="s">
        <v>1361</v>
      </c>
    </row>
    <row r="335" spans="1:10" ht="12.75">
      <c r="A335">
        <f t="shared" si="28"/>
        <v>334</v>
      </c>
      <c r="B335" t="s">
        <v>1788</v>
      </c>
      <c r="C335" t="s">
        <v>1789</v>
      </c>
      <c r="D335" s="64" t="s">
        <v>1790</v>
      </c>
      <c r="E335" s="2">
        <f t="shared" si="26"/>
        <v>49.848888888888894</v>
      </c>
      <c r="F335" s="2">
        <f t="shared" si="27"/>
        <v>7.612777777777778</v>
      </c>
      <c r="G335" s="2"/>
      <c r="H335" s="64" t="s">
        <v>1791</v>
      </c>
      <c r="I335" s="64" t="s">
        <v>1792</v>
      </c>
      <c r="J335" s="65" t="s">
        <v>1793</v>
      </c>
    </row>
    <row r="336" spans="1:10" ht="12.75">
      <c r="A336">
        <f t="shared" si="28"/>
        <v>335</v>
      </c>
      <c r="B336" t="s">
        <v>1794</v>
      </c>
      <c r="C336" t="s">
        <v>1795</v>
      </c>
      <c r="D336" s="64" t="s">
        <v>978</v>
      </c>
      <c r="E336" s="2">
        <f t="shared" si="26"/>
        <v>47.909444444444446</v>
      </c>
      <c r="F336" s="2">
        <f t="shared" si="27"/>
        <v>9.252777777777778</v>
      </c>
      <c r="G336" s="2"/>
      <c r="H336" s="64" t="s">
        <v>1796</v>
      </c>
      <c r="I336" s="64" t="s">
        <v>1797</v>
      </c>
      <c r="J336" s="65" t="s">
        <v>1798</v>
      </c>
    </row>
    <row r="337" spans="1:10" ht="12.75">
      <c r="A337">
        <f t="shared" si="28"/>
        <v>336</v>
      </c>
      <c r="B337" t="s">
        <v>2016</v>
      </c>
      <c r="C337" t="s">
        <v>2017</v>
      </c>
      <c r="D337" s="64" t="s">
        <v>464</v>
      </c>
      <c r="E337" s="2">
        <f t="shared" si="26"/>
        <v>53.61666666666667</v>
      </c>
      <c r="F337" s="2">
        <f t="shared" si="27"/>
        <v>11.5625</v>
      </c>
      <c r="G337" s="2"/>
      <c r="H337" s="64" t="s">
        <v>2018</v>
      </c>
      <c r="I337" s="64" t="s">
        <v>2019</v>
      </c>
      <c r="J337" s="65" t="s">
        <v>2020</v>
      </c>
    </row>
    <row r="338" spans="1:10" ht="12.75">
      <c r="A338">
        <f t="shared" si="28"/>
        <v>337</v>
      </c>
      <c r="B338" t="s">
        <v>1799</v>
      </c>
      <c r="C338" t="s">
        <v>1800</v>
      </c>
      <c r="D338" s="64" t="s">
        <v>285</v>
      </c>
      <c r="E338" s="2">
        <f t="shared" si="26"/>
        <v>49.266666666666666</v>
      </c>
      <c r="F338" s="2">
        <f t="shared" si="27"/>
        <v>7.491666666666667</v>
      </c>
      <c r="G338" s="2"/>
      <c r="H338" s="64" t="s">
        <v>1801</v>
      </c>
      <c r="I338" s="64" t="s">
        <v>1802</v>
      </c>
      <c r="J338" s="65" t="s">
        <v>1172</v>
      </c>
    </row>
    <row r="339" spans="1:10" ht="12.75">
      <c r="A339">
        <f t="shared" si="28"/>
        <v>338</v>
      </c>
      <c r="B339" t="s">
        <v>1803</v>
      </c>
      <c r="C339" t="s">
        <v>1804</v>
      </c>
      <c r="D339" s="64" t="s">
        <v>847</v>
      </c>
      <c r="E339" s="2">
        <f t="shared" si="26"/>
        <v>50.97916666666667</v>
      </c>
      <c r="F339" s="2">
        <f t="shared" si="27"/>
        <v>13.916666666666666</v>
      </c>
      <c r="G339" s="2"/>
      <c r="H339" s="64" t="s">
        <v>1805</v>
      </c>
      <c r="I339" s="64" t="s">
        <v>1806</v>
      </c>
      <c r="J339" s="65" t="s">
        <v>1807</v>
      </c>
    </row>
    <row r="340" spans="1:10" ht="12.75">
      <c r="A340">
        <f t="shared" si="28"/>
        <v>339</v>
      </c>
      <c r="B340" t="s">
        <v>1808</v>
      </c>
      <c r="C340" t="s">
        <v>1809</v>
      </c>
      <c r="D340" s="64" t="s">
        <v>484</v>
      </c>
      <c r="E340" s="2">
        <f t="shared" si="26"/>
        <v>51.19305555555555</v>
      </c>
      <c r="F340" s="2">
        <f t="shared" si="27"/>
        <v>7.792222222222222</v>
      </c>
      <c r="G340" s="2"/>
      <c r="H340" s="64" t="s">
        <v>1810</v>
      </c>
      <c r="I340" s="64" t="s">
        <v>1811</v>
      </c>
      <c r="J340" s="65" t="s">
        <v>878</v>
      </c>
    </row>
    <row r="341" spans="1:10" ht="12.75">
      <c r="A341">
        <f t="shared" si="28"/>
        <v>340</v>
      </c>
      <c r="B341" t="s">
        <v>1812</v>
      </c>
      <c r="C341" t="s">
        <v>1813</v>
      </c>
      <c r="D341" s="64" t="s">
        <v>522</v>
      </c>
      <c r="E341" s="2">
        <f t="shared" si="26"/>
        <v>52.22361111111111</v>
      </c>
      <c r="F341" s="2">
        <f t="shared" si="27"/>
        <v>8.863888888888889</v>
      </c>
      <c r="G341" s="2"/>
      <c r="H341" s="64" t="s">
        <v>1814</v>
      </c>
      <c r="I341" s="64" t="s">
        <v>1815</v>
      </c>
      <c r="J341" s="65" t="s">
        <v>744</v>
      </c>
    </row>
    <row r="342" spans="1:10" ht="12.75">
      <c r="A342">
        <f t="shared" si="28"/>
        <v>341</v>
      </c>
      <c r="B342" t="s">
        <v>1816</v>
      </c>
      <c r="C342" t="s">
        <v>1817</v>
      </c>
      <c r="D342" s="64" t="s">
        <v>129</v>
      </c>
      <c r="E342" s="2">
        <f t="shared" si="26"/>
        <v>54.1625</v>
      </c>
      <c r="F342" s="2">
        <f t="shared" si="27"/>
        <v>12.25</v>
      </c>
      <c r="G342" s="2"/>
      <c r="H342" s="64" t="s">
        <v>1818</v>
      </c>
      <c r="I342" s="64" t="s">
        <v>1819</v>
      </c>
      <c r="J342" s="65" t="s">
        <v>1820</v>
      </c>
    </row>
    <row r="343" spans="1:10" ht="12.75">
      <c r="A343">
        <f t="shared" si="28"/>
        <v>342</v>
      </c>
      <c r="B343" t="s">
        <v>1821</v>
      </c>
      <c r="C343" t="s">
        <v>1822</v>
      </c>
      <c r="D343" s="64" t="s">
        <v>1823</v>
      </c>
      <c r="E343" s="2">
        <f aca="true" t="shared" si="29" ref="E343:E374">LEFT(H$1:H$65536,2)+MID(H$1:H$65536,4,2)/60+RIGHT(H$1:H$65536,2)/3600</f>
        <v>49.43555555555555</v>
      </c>
      <c r="F343" s="2">
        <f aca="true" t="shared" si="30" ref="F343:F374">LEFT(I$1:I$65536,2)+MID(I$1:I$65536,4,2)/60+RIGHT(I$1:I$65536,2)/3600</f>
        <v>7.6066666666666665</v>
      </c>
      <c r="G343" s="2"/>
      <c r="H343" s="64" t="s">
        <v>1824</v>
      </c>
      <c r="I343" s="64" t="s">
        <v>1825</v>
      </c>
      <c r="J343" s="65" t="s">
        <v>1826</v>
      </c>
    </row>
    <row r="344" spans="1:10" ht="12.75">
      <c r="A344">
        <f t="shared" si="28"/>
        <v>343</v>
      </c>
      <c r="B344" t="s">
        <v>1827</v>
      </c>
      <c r="C344" t="s">
        <v>1828</v>
      </c>
      <c r="D344" s="64" t="s">
        <v>135</v>
      </c>
      <c r="E344" s="2">
        <f t="shared" si="29"/>
        <v>53.305277777777775</v>
      </c>
      <c r="F344" s="2">
        <f t="shared" si="30"/>
        <v>12.752222222222223</v>
      </c>
      <c r="G344" s="2"/>
      <c r="H344" s="64" t="s">
        <v>1829</v>
      </c>
      <c r="I344" s="64" t="s">
        <v>1830</v>
      </c>
      <c r="J344" s="65" t="s">
        <v>728</v>
      </c>
    </row>
    <row r="345" spans="1:10" ht="12.75">
      <c r="A345">
        <f t="shared" si="28"/>
        <v>344</v>
      </c>
      <c r="B345" t="s">
        <v>1831</v>
      </c>
      <c r="C345" t="s">
        <v>1832</v>
      </c>
      <c r="D345" s="64" t="s">
        <v>847</v>
      </c>
      <c r="E345" s="2">
        <f t="shared" si="29"/>
        <v>49.143055555555556</v>
      </c>
      <c r="F345" s="2">
        <f t="shared" si="30"/>
        <v>12.083333333333334</v>
      </c>
      <c r="G345" s="2"/>
      <c r="H345" s="64" t="s">
        <v>1833</v>
      </c>
      <c r="I345" s="64" t="s">
        <v>1834</v>
      </c>
      <c r="J345" s="65" t="s">
        <v>1835</v>
      </c>
    </row>
    <row r="346" spans="1:10" ht="12.75">
      <c r="A346">
        <f t="shared" si="28"/>
        <v>345</v>
      </c>
      <c r="B346" t="s">
        <v>1836</v>
      </c>
      <c r="C346" t="s">
        <v>1837</v>
      </c>
      <c r="D346" s="64" t="s">
        <v>1083</v>
      </c>
      <c r="E346" s="2">
        <f t="shared" si="29"/>
        <v>50.33694444444445</v>
      </c>
      <c r="F346" s="2">
        <f t="shared" si="30"/>
        <v>8.879166666666666</v>
      </c>
      <c r="G346" s="2"/>
      <c r="H346" s="64" t="s">
        <v>1838</v>
      </c>
      <c r="I346" s="64" t="s">
        <v>1839</v>
      </c>
      <c r="J346" s="65" t="s">
        <v>1840</v>
      </c>
    </row>
    <row r="347" spans="1:10" ht="12.75">
      <c r="A347">
        <f t="shared" si="28"/>
        <v>346</v>
      </c>
      <c r="B347" t="s">
        <v>1841</v>
      </c>
      <c r="C347" t="s">
        <v>1842</v>
      </c>
      <c r="D347" s="64" t="s">
        <v>431</v>
      </c>
      <c r="E347" s="2">
        <f t="shared" si="29"/>
        <v>51.90138888888889</v>
      </c>
      <c r="F347" s="2">
        <f t="shared" si="30"/>
        <v>13.196111111111112</v>
      </c>
      <c r="G347" s="2"/>
      <c r="H347" s="64" t="s">
        <v>1843</v>
      </c>
      <c r="I347" s="64" t="s">
        <v>1844</v>
      </c>
      <c r="J347" s="65" t="s">
        <v>1845</v>
      </c>
    </row>
    <row r="348" spans="1:10" ht="12.75">
      <c r="A348">
        <f t="shared" si="28"/>
        <v>347</v>
      </c>
      <c r="B348" t="s">
        <v>1846</v>
      </c>
      <c r="C348" t="s">
        <v>1847</v>
      </c>
      <c r="D348" s="64" t="s">
        <v>216</v>
      </c>
      <c r="E348" s="2">
        <f t="shared" si="29"/>
        <v>54.219722222222224</v>
      </c>
      <c r="F348" s="2">
        <f t="shared" si="30"/>
        <v>9.604444444444445</v>
      </c>
      <c r="G348" s="2"/>
      <c r="H348" s="64" t="s">
        <v>1848</v>
      </c>
      <c r="I348" s="64" t="s">
        <v>1849</v>
      </c>
      <c r="J348" s="65" t="s">
        <v>373</v>
      </c>
    </row>
    <row r="349" spans="1:10" ht="12.75">
      <c r="A349">
        <f t="shared" si="28"/>
        <v>348</v>
      </c>
      <c r="B349" t="s">
        <v>1850</v>
      </c>
      <c r="C349" t="s">
        <v>1851</v>
      </c>
      <c r="D349" s="64" t="s">
        <v>1852</v>
      </c>
      <c r="E349" s="2">
        <f t="shared" si="29"/>
        <v>51.59305555555556</v>
      </c>
      <c r="F349" s="2">
        <f t="shared" si="30"/>
        <v>12.237222222222222</v>
      </c>
      <c r="G349" s="2"/>
      <c r="H349" s="64" t="s">
        <v>1853</v>
      </c>
      <c r="I349" s="64" t="s">
        <v>1854</v>
      </c>
      <c r="J349" s="65" t="s">
        <v>1041</v>
      </c>
    </row>
    <row r="350" spans="1:10" ht="12.75">
      <c r="A350">
        <f t="shared" si="28"/>
        <v>349</v>
      </c>
      <c r="B350" t="s">
        <v>1855</v>
      </c>
      <c r="C350" t="s">
        <v>1856</v>
      </c>
      <c r="D350" s="64" t="s">
        <v>164</v>
      </c>
      <c r="E350" s="2">
        <f t="shared" si="29"/>
        <v>54.0825</v>
      </c>
      <c r="F350" s="2">
        <f t="shared" si="30"/>
        <v>11.656944444444445</v>
      </c>
      <c r="G350" s="2"/>
      <c r="H350" s="64" t="s">
        <v>1857</v>
      </c>
      <c r="I350" s="64" t="s">
        <v>1858</v>
      </c>
      <c r="J350" s="65" t="s">
        <v>1859</v>
      </c>
    </row>
    <row r="351" spans="1:10" ht="12.75">
      <c r="A351">
        <f t="shared" si="28"/>
        <v>350</v>
      </c>
      <c r="B351" t="s">
        <v>1865</v>
      </c>
      <c r="C351" t="s">
        <v>1866</v>
      </c>
      <c r="D351" s="64" t="s">
        <v>141</v>
      </c>
      <c r="E351" s="2">
        <f t="shared" si="29"/>
        <v>52.291666666666664</v>
      </c>
      <c r="F351" s="2">
        <f t="shared" si="30"/>
        <v>7.386666666666667</v>
      </c>
      <c r="G351" s="2"/>
      <c r="H351" s="64" t="s">
        <v>1867</v>
      </c>
      <c r="I351" s="64" t="s">
        <v>1868</v>
      </c>
      <c r="J351" s="65" t="s">
        <v>1869</v>
      </c>
    </row>
    <row r="352" spans="1:10" ht="12.75">
      <c r="A352">
        <f t="shared" si="28"/>
        <v>351</v>
      </c>
      <c r="B352" t="s">
        <v>1860</v>
      </c>
      <c r="C352" t="s">
        <v>1861</v>
      </c>
      <c r="D352" s="64" t="s">
        <v>560</v>
      </c>
      <c r="E352" s="2">
        <f t="shared" si="29"/>
        <v>52.27722222222222</v>
      </c>
      <c r="F352" s="2">
        <f t="shared" si="30"/>
        <v>7.492222222222222</v>
      </c>
      <c r="G352" s="2"/>
      <c r="H352" s="64" t="s">
        <v>1862</v>
      </c>
      <c r="I352" s="64" t="s">
        <v>1863</v>
      </c>
      <c r="J352" s="65" t="s">
        <v>1864</v>
      </c>
    </row>
    <row r="353" spans="1:10" ht="12.75">
      <c r="A353">
        <f t="shared" si="28"/>
        <v>352</v>
      </c>
      <c r="B353" t="s">
        <v>1870</v>
      </c>
      <c r="C353" t="s">
        <v>1871</v>
      </c>
      <c r="D353" s="64" t="s">
        <v>147</v>
      </c>
      <c r="E353" s="2">
        <f t="shared" si="29"/>
        <v>51.29333333333333</v>
      </c>
      <c r="F353" s="2">
        <f t="shared" si="30"/>
        <v>13.35611111111111</v>
      </c>
      <c r="G353" s="2"/>
      <c r="H353" s="64" t="s">
        <v>1872</v>
      </c>
      <c r="I353" s="64" t="s">
        <v>1873</v>
      </c>
      <c r="J353" s="65" t="s">
        <v>1874</v>
      </c>
    </row>
    <row r="354" spans="1:10" ht="12.75">
      <c r="A354">
        <f t="shared" si="28"/>
        <v>353</v>
      </c>
      <c r="B354" t="s">
        <v>1875</v>
      </c>
      <c r="C354" t="s">
        <v>1876</v>
      </c>
      <c r="D354" s="64" t="s">
        <v>484</v>
      </c>
      <c r="E354" s="2">
        <f t="shared" si="29"/>
        <v>52.175</v>
      </c>
      <c r="F354" s="2">
        <f t="shared" si="30"/>
        <v>9.058333333333334</v>
      </c>
      <c r="G354" s="2"/>
      <c r="H354" s="64" t="s">
        <v>1877</v>
      </c>
      <c r="I354" s="64" t="s">
        <v>1878</v>
      </c>
      <c r="J354" s="65" t="s">
        <v>1879</v>
      </c>
    </row>
    <row r="355" spans="1:10" ht="12.75">
      <c r="A355">
        <f t="shared" si="28"/>
        <v>354</v>
      </c>
      <c r="B355" t="s">
        <v>1880</v>
      </c>
      <c r="C355" t="s">
        <v>1881</v>
      </c>
      <c r="D355" s="64" t="s">
        <v>205</v>
      </c>
      <c r="E355" s="2">
        <f t="shared" si="29"/>
        <v>51.57916666666667</v>
      </c>
      <c r="F355" s="2">
        <f t="shared" si="30"/>
        <v>12.488888888888889</v>
      </c>
      <c r="G355" s="2"/>
      <c r="H355" s="64" t="s">
        <v>1882</v>
      </c>
      <c r="I355" s="64" t="s">
        <v>1883</v>
      </c>
      <c r="J355" s="65" t="s">
        <v>1884</v>
      </c>
    </row>
    <row r="356" spans="1:10" ht="12.75">
      <c r="A356">
        <f t="shared" si="28"/>
        <v>355</v>
      </c>
      <c r="B356" t="s">
        <v>1885</v>
      </c>
      <c r="C356" t="s">
        <v>1886</v>
      </c>
      <c r="D356" s="64" t="s">
        <v>1887</v>
      </c>
      <c r="E356" s="2">
        <f t="shared" si="29"/>
        <v>49.86416666666667</v>
      </c>
      <c r="F356" s="2">
        <f t="shared" si="30"/>
        <v>11.789166666666667</v>
      </c>
      <c r="G356" s="2"/>
      <c r="H356" s="64" t="s">
        <v>1888</v>
      </c>
      <c r="I356" s="64" t="s">
        <v>1889</v>
      </c>
      <c r="J356" s="65" t="s">
        <v>1890</v>
      </c>
    </row>
    <row r="357" spans="1:10" ht="12.75">
      <c r="A357">
        <f t="shared" si="28"/>
        <v>356</v>
      </c>
      <c r="B357" t="s">
        <v>1891</v>
      </c>
      <c r="C357" t="s">
        <v>1892</v>
      </c>
      <c r="D357" s="64" t="s">
        <v>141</v>
      </c>
      <c r="E357" s="2">
        <f t="shared" si="29"/>
        <v>49.217222222222226</v>
      </c>
      <c r="F357" s="2">
        <f t="shared" si="30"/>
        <v>11.099722222222223</v>
      </c>
      <c r="G357" s="2"/>
      <c r="H357" s="64" t="s">
        <v>1893</v>
      </c>
      <c r="I357" s="64" t="s">
        <v>1894</v>
      </c>
      <c r="J357" s="65" t="s">
        <v>1895</v>
      </c>
    </row>
    <row r="358" spans="1:10" ht="12.75">
      <c r="A358">
        <f t="shared" si="28"/>
        <v>357</v>
      </c>
      <c r="B358" t="s">
        <v>91</v>
      </c>
      <c r="C358" t="s">
        <v>92</v>
      </c>
      <c r="D358" s="64" t="s">
        <v>170</v>
      </c>
      <c r="E358" s="2">
        <f t="shared" si="29"/>
        <v>49.391666666666666</v>
      </c>
      <c r="F358" s="2">
        <f t="shared" si="30"/>
        <v>10.22</v>
      </c>
      <c r="G358">
        <v>800</v>
      </c>
      <c r="H358" s="64" t="s">
        <v>1627</v>
      </c>
      <c r="I358" s="64" t="s">
        <v>1896</v>
      </c>
      <c r="J358" s="65" t="s">
        <v>1897</v>
      </c>
    </row>
    <row r="359" spans="1:10" ht="12.75">
      <c r="A359">
        <f t="shared" si="28"/>
        <v>358</v>
      </c>
      <c r="B359" t="s">
        <v>1898</v>
      </c>
      <c r="C359" t="s">
        <v>1899</v>
      </c>
      <c r="D359" s="64" t="s">
        <v>978</v>
      </c>
      <c r="E359" s="2">
        <f t="shared" si="29"/>
        <v>51.363055555555555</v>
      </c>
      <c r="F359" s="2">
        <f t="shared" si="30"/>
        <v>14.95</v>
      </c>
      <c r="G359" s="2"/>
      <c r="H359" s="64" t="s">
        <v>1900</v>
      </c>
      <c r="I359" s="64" t="s">
        <v>1901</v>
      </c>
      <c r="J359" s="65" t="s">
        <v>1902</v>
      </c>
    </row>
    <row r="360" spans="1:10" ht="12.75">
      <c r="A360">
        <f t="shared" si="28"/>
        <v>359</v>
      </c>
      <c r="B360" t="s">
        <v>1903</v>
      </c>
      <c r="C360" t="s">
        <v>1904</v>
      </c>
      <c r="D360" s="64" t="s">
        <v>1905</v>
      </c>
      <c r="E360" s="2">
        <f t="shared" si="29"/>
        <v>48.1875</v>
      </c>
      <c r="F360" s="2">
        <f t="shared" si="30"/>
        <v>8.722222222222223</v>
      </c>
      <c r="G360" s="2"/>
      <c r="H360" s="64" t="s">
        <v>1906</v>
      </c>
      <c r="I360" s="64" t="s">
        <v>1907</v>
      </c>
      <c r="J360" s="65" t="s">
        <v>1908</v>
      </c>
    </row>
    <row r="361" spans="1:10" ht="12.75">
      <c r="A361">
        <f t="shared" si="28"/>
        <v>360</v>
      </c>
      <c r="B361" t="s">
        <v>1909</v>
      </c>
      <c r="C361" t="s">
        <v>1910</v>
      </c>
      <c r="D361" s="64" t="s">
        <v>147</v>
      </c>
      <c r="E361" s="2">
        <f t="shared" si="29"/>
        <v>50.733333333333334</v>
      </c>
      <c r="F361" s="2">
        <f t="shared" si="30"/>
        <v>11.241666666666665</v>
      </c>
      <c r="G361" s="2"/>
      <c r="H361" s="64" t="s">
        <v>1911</v>
      </c>
      <c r="I361" s="64" t="s">
        <v>1912</v>
      </c>
      <c r="J361" s="65" t="s">
        <v>1913</v>
      </c>
    </row>
    <row r="362" spans="1:10" ht="12.75">
      <c r="A362">
        <f t="shared" si="28"/>
        <v>361</v>
      </c>
      <c r="B362" t="s">
        <v>1914</v>
      </c>
      <c r="C362" t="s">
        <v>1915</v>
      </c>
      <c r="D362" s="64" t="s">
        <v>392</v>
      </c>
      <c r="E362" s="2">
        <f t="shared" si="29"/>
        <v>49.21555555555556</v>
      </c>
      <c r="F362" s="2">
        <f t="shared" si="30"/>
        <v>7.110277777777777</v>
      </c>
      <c r="G362" s="2"/>
      <c r="H362" s="64" t="s">
        <v>1916</v>
      </c>
      <c r="I362" s="64" t="s">
        <v>1917</v>
      </c>
      <c r="J362" s="65" t="s">
        <v>1918</v>
      </c>
    </row>
    <row r="363" spans="1:10" ht="12.75">
      <c r="A363">
        <f t="shared" si="28"/>
        <v>362</v>
      </c>
      <c r="B363" t="s">
        <v>1919</v>
      </c>
      <c r="C363" t="s">
        <v>1920</v>
      </c>
      <c r="D363" s="64" t="s">
        <v>147</v>
      </c>
      <c r="E363" s="2">
        <f t="shared" si="29"/>
        <v>49.31361111111111</v>
      </c>
      <c r="F363" s="2">
        <f t="shared" si="30"/>
        <v>6.674722222222223</v>
      </c>
      <c r="G363" s="1">
        <v>800</v>
      </c>
      <c r="H363" s="64" t="s">
        <v>1921</v>
      </c>
      <c r="I363" s="64" t="s">
        <v>1922</v>
      </c>
      <c r="J363" s="65" t="s">
        <v>1923</v>
      </c>
    </row>
    <row r="364" spans="1:10" ht="12.75">
      <c r="A364">
        <f t="shared" si="28"/>
        <v>363</v>
      </c>
      <c r="B364" t="s">
        <v>1924</v>
      </c>
      <c r="C364" t="s">
        <v>1925</v>
      </c>
      <c r="D364" s="64" t="s">
        <v>216</v>
      </c>
      <c r="E364" s="2">
        <f t="shared" si="29"/>
        <v>52.30833333333333</v>
      </c>
      <c r="F364" s="2">
        <f t="shared" si="30"/>
        <v>13.1</v>
      </c>
      <c r="G364" s="2"/>
      <c r="H364" s="64" t="s">
        <v>1926</v>
      </c>
      <c r="I364" s="64" t="s">
        <v>1927</v>
      </c>
      <c r="J364" s="65" t="s">
        <v>1928</v>
      </c>
    </row>
    <row r="365" spans="1:10" ht="12.75">
      <c r="A365">
        <f t="shared" si="28"/>
        <v>364</v>
      </c>
      <c r="B365" t="s">
        <v>1929</v>
      </c>
      <c r="C365" t="s">
        <v>1930</v>
      </c>
      <c r="D365" s="64" t="s">
        <v>431</v>
      </c>
      <c r="E365" s="2">
        <f t="shared" si="29"/>
        <v>52.15555555555555</v>
      </c>
      <c r="F365" s="2">
        <f t="shared" si="30"/>
        <v>10.427777777777777</v>
      </c>
      <c r="G365" s="2"/>
      <c r="H365" s="64" t="s">
        <v>1931</v>
      </c>
      <c r="I365" s="64" t="s">
        <v>1932</v>
      </c>
      <c r="J365" s="65" t="s">
        <v>1933</v>
      </c>
    </row>
    <row r="366" spans="1:10" ht="12.75">
      <c r="A366">
        <f t="shared" si="28"/>
        <v>365</v>
      </c>
      <c r="B366" t="s">
        <v>93</v>
      </c>
      <c r="C366" t="s">
        <v>94</v>
      </c>
      <c r="D366" s="64" t="s">
        <v>199</v>
      </c>
      <c r="E366" s="2">
        <f t="shared" si="29"/>
        <v>48.030277777777776</v>
      </c>
      <c r="F366" s="2">
        <f t="shared" si="30"/>
        <v>9.508333333333333</v>
      </c>
      <c r="G366">
        <v>450</v>
      </c>
      <c r="H366" s="64" t="s">
        <v>1934</v>
      </c>
      <c r="I366" s="64" t="s">
        <v>1935</v>
      </c>
      <c r="J366" s="65" t="s">
        <v>120</v>
      </c>
    </row>
    <row r="367" spans="1:10" ht="12.75">
      <c r="A367">
        <f t="shared" si="28"/>
        <v>366</v>
      </c>
      <c r="B367" t="s">
        <v>1936</v>
      </c>
      <c r="C367" t="s">
        <v>1937</v>
      </c>
      <c r="D367" s="64" t="s">
        <v>632</v>
      </c>
      <c r="E367" s="2">
        <f t="shared" si="29"/>
        <v>51.00138888888889</v>
      </c>
      <c r="F367" s="2">
        <f t="shared" si="30"/>
        <v>8.307777777777778</v>
      </c>
      <c r="G367" s="2"/>
      <c r="H367" s="64" t="s">
        <v>1938</v>
      </c>
      <c r="I367" s="64" t="s">
        <v>1939</v>
      </c>
      <c r="J367" s="65" t="s">
        <v>1377</v>
      </c>
    </row>
    <row r="368" spans="1:10" ht="12.75">
      <c r="A368">
        <f t="shared" si="28"/>
        <v>367</v>
      </c>
      <c r="B368" t="s">
        <v>1940</v>
      </c>
      <c r="C368" t="s">
        <v>1941</v>
      </c>
      <c r="D368" s="64" t="s">
        <v>141</v>
      </c>
      <c r="E368" s="2">
        <f t="shared" si="29"/>
        <v>54.458333333333336</v>
      </c>
      <c r="F368" s="2">
        <f t="shared" si="30"/>
        <v>9.516111111111112</v>
      </c>
      <c r="G368" s="2"/>
      <c r="H368" s="64" t="s">
        <v>1942</v>
      </c>
      <c r="I368" s="64" t="s">
        <v>1943</v>
      </c>
      <c r="J368" s="65" t="s">
        <v>1944</v>
      </c>
    </row>
    <row r="369" spans="1:10" ht="12.75">
      <c r="A369">
        <f t="shared" si="28"/>
        <v>368</v>
      </c>
      <c r="B369" t="s">
        <v>1945</v>
      </c>
      <c r="C369" t="s">
        <v>1946</v>
      </c>
      <c r="D369" s="64" t="s">
        <v>1947</v>
      </c>
      <c r="E369" s="2">
        <f t="shared" si="29"/>
        <v>54.42722222222222</v>
      </c>
      <c r="F369" s="2">
        <f t="shared" si="30"/>
        <v>9.541666666666666</v>
      </c>
      <c r="G369" s="2"/>
      <c r="H369" s="64" t="s">
        <v>1948</v>
      </c>
      <c r="I369" s="64" t="s">
        <v>1949</v>
      </c>
      <c r="J369" s="65" t="s">
        <v>1950</v>
      </c>
    </row>
    <row r="370" spans="1:10" ht="12.75">
      <c r="A370">
        <f t="shared" si="28"/>
        <v>369</v>
      </c>
      <c r="B370" t="s">
        <v>1951</v>
      </c>
      <c r="C370" t="s">
        <v>1952</v>
      </c>
      <c r="D370" s="64" t="s">
        <v>867</v>
      </c>
      <c r="E370" s="2">
        <f t="shared" si="29"/>
        <v>51.16138888888889</v>
      </c>
      <c r="F370" s="2">
        <f t="shared" si="30"/>
        <v>8.260833333333334</v>
      </c>
      <c r="G370" s="2"/>
      <c r="H370" s="64" t="s">
        <v>1953</v>
      </c>
      <c r="I370" s="64" t="s">
        <v>1954</v>
      </c>
      <c r="J370" s="65" t="s">
        <v>213</v>
      </c>
    </row>
    <row r="371" spans="1:10" ht="12.75">
      <c r="A371">
        <f t="shared" si="28"/>
        <v>370</v>
      </c>
      <c r="B371" t="s">
        <v>1955</v>
      </c>
      <c r="C371" t="s">
        <v>1956</v>
      </c>
      <c r="D371" s="64" t="s">
        <v>164</v>
      </c>
      <c r="E371" s="2">
        <f t="shared" si="29"/>
        <v>49.43083333333333</v>
      </c>
      <c r="F371" s="2">
        <f t="shared" si="30"/>
        <v>12.098333333333334</v>
      </c>
      <c r="G371" s="2"/>
      <c r="H371" s="64" t="s">
        <v>1957</v>
      </c>
      <c r="I371" s="64" t="s">
        <v>1958</v>
      </c>
      <c r="J371" s="65" t="s">
        <v>1959</v>
      </c>
    </row>
    <row r="372" spans="1:10" ht="12.75">
      <c r="A372">
        <f t="shared" si="28"/>
        <v>371</v>
      </c>
      <c r="B372" t="s">
        <v>1960</v>
      </c>
      <c r="C372" t="s">
        <v>1961</v>
      </c>
      <c r="D372" s="64" t="s">
        <v>431</v>
      </c>
      <c r="E372" s="2">
        <f t="shared" si="29"/>
        <v>53.970555555555556</v>
      </c>
      <c r="F372" s="2">
        <f t="shared" si="30"/>
        <v>13.344166666666668</v>
      </c>
      <c r="G372" s="2"/>
      <c r="H372" s="64" t="s">
        <v>1962</v>
      </c>
      <c r="I372" s="64" t="s">
        <v>1963</v>
      </c>
      <c r="J372" s="65" t="s">
        <v>911</v>
      </c>
    </row>
    <row r="373" spans="1:10" ht="12.75">
      <c r="A373">
        <f t="shared" si="28"/>
        <v>372</v>
      </c>
      <c r="B373" t="s">
        <v>1964</v>
      </c>
      <c r="C373" t="s">
        <v>1965</v>
      </c>
      <c r="D373" s="64" t="s">
        <v>164</v>
      </c>
      <c r="E373" s="2">
        <f t="shared" si="29"/>
        <v>51.99944444444444</v>
      </c>
      <c r="F373" s="2">
        <f t="shared" si="30"/>
        <v>11.79111111111111</v>
      </c>
      <c r="G373" s="2"/>
      <c r="H373" s="64" t="s">
        <v>1966</v>
      </c>
      <c r="I373" s="64" t="s">
        <v>1967</v>
      </c>
      <c r="J373" s="65" t="s">
        <v>1248</v>
      </c>
    </row>
    <row r="374" spans="1:10" ht="12.75">
      <c r="A374">
        <f t="shared" si="28"/>
        <v>373</v>
      </c>
      <c r="B374" t="s">
        <v>1968</v>
      </c>
      <c r="C374" t="s">
        <v>1969</v>
      </c>
      <c r="D374" s="64" t="s">
        <v>258</v>
      </c>
      <c r="E374" s="2">
        <f t="shared" si="29"/>
        <v>52.206944444444446</v>
      </c>
      <c r="F374" s="2">
        <f t="shared" si="30"/>
        <v>13.156666666666666</v>
      </c>
      <c r="G374" s="2"/>
      <c r="H374" s="64" t="s">
        <v>1970</v>
      </c>
      <c r="I374" s="64" t="s">
        <v>1971</v>
      </c>
      <c r="J374" s="65" t="s">
        <v>1864</v>
      </c>
    </row>
    <row r="375" spans="1:10" ht="12.75">
      <c r="A375">
        <f t="shared" si="28"/>
        <v>374</v>
      </c>
      <c r="B375" t="s">
        <v>1972</v>
      </c>
      <c r="C375" t="s">
        <v>1973</v>
      </c>
      <c r="D375" s="64" t="s">
        <v>1974</v>
      </c>
      <c r="E375" s="2">
        <f aca="true" t="shared" si="31" ref="E375:E404">LEFT(H$1:H$65536,2)+MID(H$1:H$65536,4,2)/60+RIGHT(H$1:H$65536,2)/3600</f>
        <v>49.26972222222222</v>
      </c>
      <c r="F375" s="2">
        <f aca="true" t="shared" si="32" ref="F375:F404">LEFT(I$1:I$65536,2)+MID(I$1:I$65536,4,2)/60+RIGHT(I$1:I$65536,2)/3600</f>
        <v>11.010833333333334</v>
      </c>
      <c r="G375" s="2"/>
      <c r="H375" s="64" t="s">
        <v>1975</v>
      </c>
      <c r="I375" s="64" t="s">
        <v>1976</v>
      </c>
      <c r="J375" s="65" t="s">
        <v>1977</v>
      </c>
    </row>
    <row r="376" spans="1:10" ht="12.75">
      <c r="A376">
        <f t="shared" si="28"/>
        <v>375</v>
      </c>
      <c r="B376" t="s">
        <v>1978</v>
      </c>
      <c r="C376" t="s">
        <v>95</v>
      </c>
      <c r="D376" s="64" t="s">
        <v>1979</v>
      </c>
      <c r="E376" s="2">
        <f t="shared" si="31"/>
        <v>49.119166666666665</v>
      </c>
      <c r="F376" s="2">
        <f t="shared" si="32"/>
        <v>9.778611111111111</v>
      </c>
      <c r="G376">
        <v>920</v>
      </c>
      <c r="H376" s="64" t="s">
        <v>1980</v>
      </c>
      <c r="I376" s="64" t="s">
        <v>1981</v>
      </c>
      <c r="J376" s="65" t="s">
        <v>1897</v>
      </c>
    </row>
    <row r="377" spans="1:10" ht="12.75">
      <c r="A377">
        <f t="shared" si="28"/>
        <v>376</v>
      </c>
      <c r="B377" t="s">
        <v>1982</v>
      </c>
      <c r="C377" t="s">
        <v>96</v>
      </c>
      <c r="D377" s="64" t="s">
        <v>1979</v>
      </c>
      <c r="E377" s="2">
        <f t="shared" si="31"/>
        <v>49.125</v>
      </c>
      <c r="F377" s="2">
        <f t="shared" si="32"/>
        <v>9.7825</v>
      </c>
      <c r="G377">
        <v>550</v>
      </c>
      <c r="H377" s="64" t="s">
        <v>1983</v>
      </c>
      <c r="I377" s="64" t="s">
        <v>1984</v>
      </c>
      <c r="J377" s="65" t="s">
        <v>1985</v>
      </c>
    </row>
    <row r="378" spans="1:10" ht="12.75">
      <c r="A378">
        <f t="shared" si="28"/>
        <v>377</v>
      </c>
      <c r="B378" t="s">
        <v>1986</v>
      </c>
      <c r="C378" t="s">
        <v>1987</v>
      </c>
      <c r="D378" s="64" t="s">
        <v>464</v>
      </c>
      <c r="E378" s="2">
        <f t="shared" si="31"/>
        <v>48.180277777777775</v>
      </c>
      <c r="F378" s="2">
        <f t="shared" si="32"/>
        <v>10.704166666666666</v>
      </c>
      <c r="G378" s="2"/>
      <c r="H378" s="64" t="s">
        <v>1988</v>
      </c>
      <c r="I378" s="64" t="s">
        <v>1989</v>
      </c>
      <c r="J378" s="65" t="s">
        <v>1990</v>
      </c>
    </row>
    <row r="379" spans="1:10" ht="12.75">
      <c r="A379">
        <f t="shared" si="28"/>
        <v>378</v>
      </c>
      <c r="B379" t="s">
        <v>1991</v>
      </c>
      <c r="C379" t="s">
        <v>1992</v>
      </c>
      <c r="D379" s="64" t="s">
        <v>1273</v>
      </c>
      <c r="E379" s="2">
        <f t="shared" si="31"/>
        <v>49.34166666666667</v>
      </c>
      <c r="F379" s="2">
        <f t="shared" si="32"/>
        <v>12.186111111111112</v>
      </c>
      <c r="G379" s="2"/>
      <c r="H379" s="64" t="s">
        <v>1993</v>
      </c>
      <c r="I379" s="64" t="s">
        <v>1994</v>
      </c>
      <c r="J379" s="65" t="s">
        <v>1995</v>
      </c>
    </row>
    <row r="380" spans="1:10" ht="12.75">
      <c r="A380">
        <f t="shared" si="28"/>
        <v>379</v>
      </c>
      <c r="B380" t="s">
        <v>1996</v>
      </c>
      <c r="C380" t="s">
        <v>1997</v>
      </c>
      <c r="D380" s="64" t="s">
        <v>1440</v>
      </c>
      <c r="E380" s="2">
        <f t="shared" si="31"/>
        <v>51.49166666666667</v>
      </c>
      <c r="F380" s="2">
        <f t="shared" si="32"/>
        <v>13.879166666666666</v>
      </c>
      <c r="G380" s="2"/>
      <c r="H380" s="64" t="s">
        <v>1998</v>
      </c>
      <c r="I380" s="64" t="s">
        <v>1999</v>
      </c>
      <c r="J380" s="65" t="s">
        <v>2000</v>
      </c>
    </row>
    <row r="381" spans="1:10" ht="12.75">
      <c r="A381">
        <f t="shared" si="28"/>
        <v>380</v>
      </c>
      <c r="B381" t="s">
        <v>2001</v>
      </c>
      <c r="C381" t="s">
        <v>2002</v>
      </c>
      <c r="D381" s="64" t="s">
        <v>164</v>
      </c>
      <c r="E381" s="2">
        <f t="shared" si="31"/>
        <v>49.032777777777774</v>
      </c>
      <c r="F381" s="2">
        <f t="shared" si="32"/>
        <v>7.990833333333334</v>
      </c>
      <c r="G381" s="2"/>
      <c r="H381" s="64" t="s">
        <v>2003</v>
      </c>
      <c r="I381" s="64" t="s">
        <v>2004</v>
      </c>
      <c r="J381" s="65" t="s">
        <v>2005</v>
      </c>
    </row>
    <row r="382" spans="1:10" ht="12.75">
      <c r="A382">
        <f t="shared" si="28"/>
        <v>381</v>
      </c>
      <c r="B382" t="s">
        <v>2006</v>
      </c>
      <c r="C382" t="s">
        <v>2007</v>
      </c>
      <c r="D382" s="64" t="s">
        <v>1231</v>
      </c>
      <c r="E382" s="2">
        <f t="shared" si="31"/>
        <v>50.013333333333335</v>
      </c>
      <c r="F382" s="2">
        <f t="shared" si="32"/>
        <v>10.2525</v>
      </c>
      <c r="G382" s="2"/>
      <c r="H382" s="64" t="s">
        <v>2008</v>
      </c>
      <c r="I382" s="64" t="s">
        <v>2009</v>
      </c>
      <c r="J382" s="65" t="s">
        <v>2010</v>
      </c>
    </row>
    <row r="383" spans="1:10" ht="12.75">
      <c r="A383">
        <f t="shared" si="28"/>
        <v>382</v>
      </c>
      <c r="B383" t="s">
        <v>2011</v>
      </c>
      <c r="C383" t="s">
        <v>2012</v>
      </c>
      <c r="D383" s="64" t="s">
        <v>431</v>
      </c>
      <c r="E383" s="2">
        <f t="shared" si="31"/>
        <v>48.06666666666667</v>
      </c>
      <c r="F383" s="2">
        <f t="shared" si="32"/>
        <v>8.572222222222223</v>
      </c>
      <c r="G383" s="2"/>
      <c r="H383" s="64" t="s">
        <v>2013</v>
      </c>
      <c r="I383" s="64" t="s">
        <v>2014</v>
      </c>
      <c r="J383" s="65" t="s">
        <v>2015</v>
      </c>
    </row>
    <row r="384" spans="1:10" ht="12.75">
      <c r="A384">
        <f t="shared" si="28"/>
        <v>383</v>
      </c>
      <c r="B384" t="s">
        <v>1754</v>
      </c>
      <c r="C384" t="s">
        <v>1755</v>
      </c>
      <c r="D384" s="64" t="s">
        <v>1756</v>
      </c>
      <c r="E384" s="2">
        <f t="shared" si="31"/>
        <v>53.426944444444445</v>
      </c>
      <c r="F384" s="2">
        <f t="shared" si="32"/>
        <v>11.78361111111111</v>
      </c>
      <c r="G384" s="2"/>
      <c r="H384" s="64" t="s">
        <v>1757</v>
      </c>
      <c r="I384" s="64" t="s">
        <v>1758</v>
      </c>
      <c r="J384" s="65" t="s">
        <v>1759</v>
      </c>
    </row>
    <row r="385" spans="1:10" ht="12.75">
      <c r="A385">
        <f t="shared" si="28"/>
        <v>384</v>
      </c>
      <c r="B385" t="s">
        <v>2021</v>
      </c>
      <c r="C385" t="s">
        <v>2022</v>
      </c>
      <c r="D385" s="64" t="s">
        <v>960</v>
      </c>
      <c r="E385" s="2">
        <f t="shared" si="31"/>
        <v>53.33722222222222</v>
      </c>
      <c r="F385" s="2">
        <f t="shared" si="32"/>
        <v>9.260555555555555</v>
      </c>
      <c r="G385" s="2"/>
      <c r="H385" s="64" t="s">
        <v>2023</v>
      </c>
      <c r="I385" s="64" t="s">
        <v>2024</v>
      </c>
      <c r="J385" s="65" t="s">
        <v>1618</v>
      </c>
    </row>
    <row r="386" spans="1:10" ht="12.75">
      <c r="A386">
        <f t="shared" si="28"/>
        <v>385</v>
      </c>
      <c r="B386" t="s">
        <v>2025</v>
      </c>
      <c r="C386" t="s">
        <v>2026</v>
      </c>
      <c r="D386" s="64" t="s">
        <v>311</v>
      </c>
      <c r="E386" s="2">
        <f t="shared" si="31"/>
        <v>52.825</v>
      </c>
      <c r="F386" s="2">
        <f t="shared" si="32"/>
        <v>12.554166666666667</v>
      </c>
      <c r="G386" s="2"/>
      <c r="H386" s="64" t="s">
        <v>2027</v>
      </c>
      <c r="I386" s="64" t="s">
        <v>2028</v>
      </c>
      <c r="J386" s="65" t="s">
        <v>2029</v>
      </c>
    </row>
    <row r="387" spans="1:10" ht="12.75">
      <c r="A387">
        <f t="shared" si="28"/>
        <v>386</v>
      </c>
      <c r="B387" t="s">
        <v>2030</v>
      </c>
      <c r="C387" t="s">
        <v>2031</v>
      </c>
      <c r="D387" s="64" t="s">
        <v>2032</v>
      </c>
      <c r="E387" s="2">
        <f t="shared" si="31"/>
        <v>50.70777777777778</v>
      </c>
      <c r="F387" s="2">
        <f t="shared" si="32"/>
        <v>8.083055555555555</v>
      </c>
      <c r="G387" s="2"/>
      <c r="H387" s="64" t="s">
        <v>2033</v>
      </c>
      <c r="I387" s="64" t="s">
        <v>2034</v>
      </c>
      <c r="J387" s="65" t="s">
        <v>2035</v>
      </c>
    </row>
    <row r="388" spans="1:10" ht="12.75">
      <c r="A388">
        <f t="shared" si="28"/>
        <v>387</v>
      </c>
      <c r="B388" t="s">
        <v>2036</v>
      </c>
      <c r="C388" t="s">
        <v>2037</v>
      </c>
      <c r="D388" s="64" t="s">
        <v>205</v>
      </c>
      <c r="E388" s="2">
        <f t="shared" si="31"/>
        <v>54.06944444444445</v>
      </c>
      <c r="F388" s="2">
        <f t="shared" si="32"/>
        <v>10.744444444444444</v>
      </c>
      <c r="G388" s="2"/>
      <c r="H388" s="64" t="s">
        <v>2038</v>
      </c>
      <c r="I388" s="64" t="s">
        <v>2039</v>
      </c>
      <c r="J388" s="65" t="s">
        <v>2040</v>
      </c>
    </row>
    <row r="389" spans="1:10" ht="12.75">
      <c r="A389">
        <f t="shared" si="28"/>
        <v>388</v>
      </c>
      <c r="B389" t="s">
        <v>2041</v>
      </c>
      <c r="C389" t="s">
        <v>2042</v>
      </c>
      <c r="D389" s="64" t="s">
        <v>448</v>
      </c>
      <c r="E389" s="2">
        <f t="shared" si="31"/>
        <v>49.79194444444444</v>
      </c>
      <c r="F389" s="2">
        <f t="shared" si="32"/>
        <v>7.666666666666667</v>
      </c>
      <c r="G389" s="2"/>
      <c r="H389" s="64" t="s">
        <v>2043</v>
      </c>
      <c r="I389" s="64" t="s">
        <v>2044</v>
      </c>
      <c r="J389" s="65" t="s">
        <v>2045</v>
      </c>
    </row>
    <row r="390" spans="1:10" ht="12.75">
      <c r="A390">
        <f aca="true" t="shared" si="33" ref="A390:A421">A389+1</f>
        <v>389</v>
      </c>
      <c r="B390" t="s">
        <v>2046</v>
      </c>
      <c r="C390" t="s">
        <v>2047</v>
      </c>
      <c r="D390" s="64" t="s">
        <v>147</v>
      </c>
      <c r="E390" s="2">
        <f t="shared" si="31"/>
        <v>51.57833333333333</v>
      </c>
      <c r="F390" s="2">
        <f t="shared" si="32"/>
        <v>8.215</v>
      </c>
      <c r="G390" s="2"/>
      <c r="H390" s="64" t="s">
        <v>2048</v>
      </c>
      <c r="I390" s="64" t="s">
        <v>2049</v>
      </c>
      <c r="J390" s="65" t="s">
        <v>1322</v>
      </c>
    </row>
    <row r="391" spans="1:10" ht="12.75">
      <c r="A391">
        <f t="shared" si="33"/>
        <v>390</v>
      </c>
      <c r="B391" t="s">
        <v>2050</v>
      </c>
      <c r="C391" t="s">
        <v>2051</v>
      </c>
      <c r="D391" s="64" t="s">
        <v>205</v>
      </c>
      <c r="E391" s="2">
        <f t="shared" si="31"/>
        <v>51.20027777777778</v>
      </c>
      <c r="F391" s="2">
        <f t="shared" si="32"/>
        <v>11.193888888888889</v>
      </c>
      <c r="G391" s="2"/>
      <c r="H391" s="64" t="s">
        <v>2052</v>
      </c>
      <c r="I391" s="64" t="s">
        <v>2053</v>
      </c>
      <c r="J391" s="65" t="s">
        <v>2054</v>
      </c>
    </row>
    <row r="392" spans="1:10" ht="12.75">
      <c r="A392">
        <f t="shared" si="33"/>
        <v>391</v>
      </c>
      <c r="B392" t="s">
        <v>2055</v>
      </c>
      <c r="C392" t="s">
        <v>2056</v>
      </c>
      <c r="D392" s="64" t="s">
        <v>560</v>
      </c>
      <c r="E392" s="2">
        <f t="shared" si="31"/>
        <v>48.68333333333333</v>
      </c>
      <c r="F392" s="2">
        <f t="shared" si="32"/>
        <v>13.696388888888889</v>
      </c>
      <c r="G392" s="2"/>
      <c r="H392" s="64" t="s">
        <v>2057</v>
      </c>
      <c r="I392" s="64" t="s">
        <v>2058</v>
      </c>
      <c r="J392" s="65" t="s">
        <v>2059</v>
      </c>
    </row>
    <row r="393" spans="1:10" ht="12.75">
      <c r="A393">
        <f t="shared" si="33"/>
        <v>392</v>
      </c>
      <c r="B393" t="s">
        <v>2060</v>
      </c>
      <c r="C393" t="s">
        <v>2061</v>
      </c>
      <c r="D393" s="64" t="s">
        <v>182</v>
      </c>
      <c r="E393" s="2">
        <f t="shared" si="31"/>
        <v>49.973333333333336</v>
      </c>
      <c r="F393" s="2">
        <f t="shared" si="32"/>
        <v>6.700555555555556</v>
      </c>
      <c r="G393" s="2"/>
      <c r="H393" s="64" t="s">
        <v>2062</v>
      </c>
      <c r="I393" s="64" t="s">
        <v>2063</v>
      </c>
      <c r="J393" s="65" t="s">
        <v>2064</v>
      </c>
    </row>
    <row r="394" spans="1:10" ht="12.75">
      <c r="A394">
        <f t="shared" si="33"/>
        <v>393</v>
      </c>
      <c r="B394" t="s">
        <v>2065</v>
      </c>
      <c r="C394" t="s">
        <v>2066</v>
      </c>
      <c r="D394" s="64" t="s">
        <v>370</v>
      </c>
      <c r="E394" s="2">
        <f t="shared" si="31"/>
        <v>49.30583333333333</v>
      </c>
      <c r="F394" s="2">
        <f t="shared" si="32"/>
        <v>8.452499999999999</v>
      </c>
      <c r="G394" s="2"/>
      <c r="H394" s="64" t="s">
        <v>2067</v>
      </c>
      <c r="I394" s="64" t="s">
        <v>2068</v>
      </c>
      <c r="J394" s="65" t="s">
        <v>2069</v>
      </c>
    </row>
    <row r="395" spans="1:10" ht="12.75">
      <c r="A395">
        <f t="shared" si="33"/>
        <v>394</v>
      </c>
      <c r="B395" t="s">
        <v>2070</v>
      </c>
      <c r="C395" t="s">
        <v>2071</v>
      </c>
      <c r="D395" s="64" t="s">
        <v>464</v>
      </c>
      <c r="E395" s="2">
        <f t="shared" si="31"/>
        <v>53.980000000000004</v>
      </c>
      <c r="F395" s="2">
        <f t="shared" si="32"/>
        <v>9.144444444444444</v>
      </c>
      <c r="G395" s="2"/>
      <c r="H395" s="64" t="s">
        <v>2072</v>
      </c>
      <c r="I395" s="64" t="s">
        <v>2073</v>
      </c>
      <c r="J395" s="65" t="s">
        <v>2074</v>
      </c>
    </row>
    <row r="396" spans="1:10" ht="12.75">
      <c r="A396">
        <f t="shared" si="33"/>
        <v>395</v>
      </c>
      <c r="B396" t="s">
        <v>2075</v>
      </c>
      <c r="C396" t="s">
        <v>2076</v>
      </c>
      <c r="D396" s="64" t="s">
        <v>2077</v>
      </c>
      <c r="E396" s="2">
        <f t="shared" si="31"/>
        <v>54.30888888888889</v>
      </c>
      <c r="F396" s="2">
        <f t="shared" si="32"/>
        <v>8.686666666666667</v>
      </c>
      <c r="G396" s="2"/>
      <c r="H396" s="64" t="s">
        <v>2078</v>
      </c>
      <c r="I396" s="64" t="s">
        <v>2079</v>
      </c>
      <c r="J396" s="65" t="s">
        <v>2080</v>
      </c>
    </row>
    <row r="397" spans="1:10" ht="12.75">
      <c r="A397">
        <f t="shared" si="33"/>
        <v>396</v>
      </c>
      <c r="B397" t="s">
        <v>2081</v>
      </c>
      <c r="C397" t="s">
        <v>2082</v>
      </c>
      <c r="D397" s="64" t="s">
        <v>164</v>
      </c>
      <c r="E397" s="2">
        <f t="shared" si="31"/>
        <v>53.56111111111111</v>
      </c>
      <c r="F397" s="2">
        <f t="shared" si="32"/>
        <v>9.499166666666666</v>
      </c>
      <c r="G397" s="2"/>
      <c r="H397" s="64" t="s">
        <v>2083</v>
      </c>
      <c r="I397" s="64" t="s">
        <v>2084</v>
      </c>
      <c r="J397" s="65" t="s">
        <v>2085</v>
      </c>
    </row>
    <row r="398" spans="1:10" ht="12.75">
      <c r="A398">
        <f t="shared" si="33"/>
        <v>397</v>
      </c>
      <c r="B398" t="s">
        <v>2086</v>
      </c>
      <c r="C398" t="s">
        <v>2087</v>
      </c>
      <c r="D398" s="64" t="s">
        <v>2088</v>
      </c>
      <c r="E398" s="2">
        <f t="shared" si="31"/>
        <v>51.995555555555555</v>
      </c>
      <c r="F398" s="2">
        <f t="shared" si="32"/>
        <v>6.8422222222222215</v>
      </c>
      <c r="G398" s="2"/>
      <c r="H398" s="64" t="s">
        <v>2089</v>
      </c>
      <c r="I398" s="64" t="s">
        <v>2090</v>
      </c>
      <c r="J398" s="65" t="s">
        <v>1417</v>
      </c>
    </row>
    <row r="399" spans="1:10" ht="12.75">
      <c r="A399">
        <f t="shared" si="33"/>
        <v>398</v>
      </c>
      <c r="B399" t="s">
        <v>2091</v>
      </c>
      <c r="C399" t="s">
        <v>2092</v>
      </c>
      <c r="D399" s="64" t="s">
        <v>129</v>
      </c>
      <c r="E399" s="2">
        <f t="shared" si="31"/>
        <v>52.62888888888889</v>
      </c>
      <c r="F399" s="2">
        <f t="shared" si="32"/>
        <v>11.82</v>
      </c>
      <c r="G399" s="2"/>
      <c r="H399" s="64" t="s">
        <v>2093</v>
      </c>
      <c r="I399" s="64" t="s">
        <v>2094</v>
      </c>
      <c r="J399" s="65" t="s">
        <v>839</v>
      </c>
    </row>
    <row r="400" spans="1:10" ht="12.75">
      <c r="A400">
        <f t="shared" si="33"/>
        <v>399</v>
      </c>
      <c r="B400" t="s">
        <v>2095</v>
      </c>
      <c r="C400" t="s">
        <v>2096</v>
      </c>
      <c r="D400" s="64" t="s">
        <v>847</v>
      </c>
      <c r="E400" s="2">
        <f t="shared" si="31"/>
        <v>54.33861111111111</v>
      </c>
      <c r="F400" s="2">
        <f t="shared" si="32"/>
        <v>13.046944444444444</v>
      </c>
      <c r="G400" s="2"/>
      <c r="H400" s="64" t="s">
        <v>2097</v>
      </c>
      <c r="I400" s="64" t="s">
        <v>2098</v>
      </c>
      <c r="J400" s="65" t="s">
        <v>2099</v>
      </c>
    </row>
    <row r="401" spans="1:10" ht="12.75">
      <c r="A401">
        <f t="shared" si="33"/>
        <v>400</v>
      </c>
      <c r="B401" t="s">
        <v>2100</v>
      </c>
      <c r="C401" t="s">
        <v>97</v>
      </c>
      <c r="D401" s="64" t="s">
        <v>2101</v>
      </c>
      <c r="E401" s="2">
        <f t="shared" si="31"/>
        <v>48.901944444444446</v>
      </c>
      <c r="F401" s="2">
        <f t="shared" si="32"/>
        <v>12.519722222222223</v>
      </c>
      <c r="G401">
        <v>940</v>
      </c>
      <c r="H401" s="64" t="s">
        <v>2102</v>
      </c>
      <c r="I401" s="64" t="s">
        <v>2103</v>
      </c>
      <c r="J401" s="65" t="s">
        <v>2104</v>
      </c>
    </row>
    <row r="402" spans="1:10" ht="12.75">
      <c r="A402">
        <f t="shared" si="33"/>
        <v>401</v>
      </c>
      <c r="B402" t="s">
        <v>2105</v>
      </c>
      <c r="C402" t="s">
        <v>2106</v>
      </c>
      <c r="D402" s="64" t="s">
        <v>135</v>
      </c>
      <c r="E402" s="2">
        <f t="shared" si="31"/>
        <v>52.580555555555556</v>
      </c>
      <c r="F402" s="2">
        <f t="shared" si="32"/>
        <v>13.916944444444443</v>
      </c>
      <c r="G402" s="2"/>
      <c r="H402" s="64" t="s">
        <v>2107</v>
      </c>
      <c r="I402" s="64" t="s">
        <v>2108</v>
      </c>
      <c r="J402" s="65" t="s">
        <v>2109</v>
      </c>
    </row>
    <row r="403" spans="1:10" ht="12.75">
      <c r="A403">
        <f t="shared" si="33"/>
        <v>402</v>
      </c>
      <c r="B403" t="s">
        <v>2110</v>
      </c>
      <c r="C403" t="s">
        <v>2111</v>
      </c>
      <c r="D403" s="64" t="s">
        <v>2112</v>
      </c>
      <c r="E403" s="2">
        <f t="shared" si="31"/>
        <v>48.69083333333333</v>
      </c>
      <c r="F403" s="2">
        <f t="shared" si="32"/>
        <v>9.223055555555556</v>
      </c>
      <c r="G403" s="2"/>
      <c r="H403" s="64" t="s">
        <v>2113</v>
      </c>
      <c r="I403" s="64" t="s">
        <v>2114</v>
      </c>
      <c r="J403" s="65" t="s">
        <v>2115</v>
      </c>
    </row>
    <row r="404" spans="1:10" ht="12.75">
      <c r="A404">
        <f t="shared" si="33"/>
        <v>403</v>
      </c>
      <c r="B404" t="s">
        <v>2116</v>
      </c>
      <c r="C404" t="s">
        <v>2117</v>
      </c>
      <c r="D404" s="64" t="s">
        <v>1305</v>
      </c>
      <c r="E404" s="2">
        <f t="shared" si="31"/>
        <v>50.63388888888889</v>
      </c>
      <c r="F404" s="2">
        <f t="shared" si="32"/>
        <v>10.72861111111111</v>
      </c>
      <c r="G404" s="2"/>
      <c r="H404" s="64" t="s">
        <v>2118</v>
      </c>
      <c r="I404" s="64" t="s">
        <v>2119</v>
      </c>
      <c r="J404" s="65" t="s">
        <v>2120</v>
      </c>
    </row>
    <row r="405" spans="1:9" ht="12.75">
      <c r="A405">
        <f t="shared" si="33"/>
        <v>404</v>
      </c>
      <c r="B405" t="s">
        <v>2339</v>
      </c>
      <c r="C405" t="s">
        <v>98</v>
      </c>
      <c r="D405" s="67">
        <v>116.1</v>
      </c>
      <c r="E405" s="2">
        <v>48.38166666666667</v>
      </c>
      <c r="F405" s="2">
        <v>8.645</v>
      </c>
      <c r="H405" s="92" t="s">
        <v>2408</v>
      </c>
      <c r="I405" s="92" t="s">
        <v>712</v>
      </c>
    </row>
    <row r="406" spans="1:9" ht="12.75">
      <c r="A406">
        <f t="shared" si="33"/>
        <v>405</v>
      </c>
      <c r="B406" t="s">
        <v>2344</v>
      </c>
      <c r="C406" t="s">
        <v>99</v>
      </c>
      <c r="D406" s="67">
        <v>112.5</v>
      </c>
      <c r="E406" s="2">
        <v>48.61833333333333</v>
      </c>
      <c r="F406" s="2">
        <v>9.26</v>
      </c>
      <c r="H406" s="92" t="s">
        <v>2406</v>
      </c>
      <c r="I406" s="92" t="s">
        <v>2407</v>
      </c>
    </row>
    <row r="407" spans="1:10" ht="12.75">
      <c r="A407">
        <f t="shared" si="33"/>
        <v>406</v>
      </c>
      <c r="B407" t="s">
        <v>100</v>
      </c>
      <c r="C407" t="s">
        <v>101</v>
      </c>
      <c r="D407" s="64" t="s">
        <v>2121</v>
      </c>
      <c r="E407" s="2">
        <f aca="true" t="shared" si="34" ref="E407:E422">LEFT(H$1:H$65536,2)+MID(H$1:H$65536,4,2)/60+RIGHT(H$1:H$65536,2)/3600</f>
        <v>48.01166666666666</v>
      </c>
      <c r="F407" s="2">
        <f aca="true" t="shared" si="35" ref="F407:F422">LEFT(I$1:I$65536,2)+MID(I$1:I$65536,4,2)/60+RIGHT(I$1:I$65536,2)/3600</f>
        <v>10.101944444444444</v>
      </c>
      <c r="G407">
        <v>730</v>
      </c>
      <c r="H407" s="64" t="s">
        <v>2122</v>
      </c>
      <c r="I407" s="64" t="s">
        <v>2123</v>
      </c>
      <c r="J407" s="65" t="s">
        <v>2124</v>
      </c>
    </row>
    <row r="408" spans="1:10" ht="12.75">
      <c r="A408">
        <f t="shared" si="33"/>
        <v>407</v>
      </c>
      <c r="B408" t="s">
        <v>2125</v>
      </c>
      <c r="C408" t="s">
        <v>2126</v>
      </c>
      <c r="D408" s="64" t="s">
        <v>216</v>
      </c>
      <c r="E408" s="2">
        <f t="shared" si="34"/>
        <v>49.06527777777777</v>
      </c>
      <c r="F408" s="2">
        <f t="shared" si="35"/>
        <v>11.200833333333332</v>
      </c>
      <c r="G408" s="2"/>
      <c r="H408" s="64" t="s">
        <v>2127</v>
      </c>
      <c r="I408" s="64" t="s">
        <v>2341</v>
      </c>
      <c r="J408" s="65" t="s">
        <v>2128</v>
      </c>
    </row>
    <row r="409" spans="1:10" ht="12.75">
      <c r="A409">
        <f t="shared" si="33"/>
        <v>408</v>
      </c>
      <c r="B409" t="s">
        <v>2129</v>
      </c>
      <c r="C409" t="s">
        <v>2130</v>
      </c>
      <c r="D409" s="64" t="s">
        <v>170</v>
      </c>
      <c r="E409" s="2">
        <f t="shared" si="34"/>
        <v>48.28722222222222</v>
      </c>
      <c r="F409" s="2">
        <f t="shared" si="35"/>
        <v>10.444166666666668</v>
      </c>
      <c r="G409" s="2"/>
      <c r="H409" s="64" t="s">
        <v>2131</v>
      </c>
      <c r="I409" s="64" t="s">
        <v>2132</v>
      </c>
      <c r="J409" s="65" t="s">
        <v>2133</v>
      </c>
    </row>
    <row r="410" spans="1:10" ht="12.75">
      <c r="A410">
        <f t="shared" si="33"/>
        <v>409</v>
      </c>
      <c r="B410" t="s">
        <v>2134</v>
      </c>
      <c r="C410" t="s">
        <v>2135</v>
      </c>
      <c r="D410" s="64" t="s">
        <v>164</v>
      </c>
      <c r="E410" s="2">
        <f t="shared" si="34"/>
        <v>49.96527777777778</v>
      </c>
      <c r="F410" s="2">
        <f t="shared" si="35"/>
        <v>7.115277777777777</v>
      </c>
      <c r="G410" s="2"/>
      <c r="H410" s="64" t="s">
        <v>2136</v>
      </c>
      <c r="I410" s="64" t="s">
        <v>2137</v>
      </c>
      <c r="J410" s="65" t="s">
        <v>2138</v>
      </c>
    </row>
    <row r="411" spans="1:10" ht="12.75">
      <c r="A411">
        <f t="shared" si="33"/>
        <v>410</v>
      </c>
      <c r="B411" t="s">
        <v>2139</v>
      </c>
      <c r="C411" t="s">
        <v>2140</v>
      </c>
      <c r="D411" s="64" t="s">
        <v>147</v>
      </c>
      <c r="E411" s="2">
        <f t="shared" si="34"/>
        <v>48.996944444444445</v>
      </c>
      <c r="F411" s="2">
        <f t="shared" si="35"/>
        <v>10.886111111111111</v>
      </c>
      <c r="G411" s="2"/>
      <c r="H411" s="64" t="s">
        <v>2141</v>
      </c>
      <c r="I411" s="64" t="s">
        <v>2142</v>
      </c>
      <c r="J411" s="65" t="s">
        <v>844</v>
      </c>
    </row>
    <row r="412" spans="1:10" ht="12.75">
      <c r="A412">
        <f t="shared" si="33"/>
        <v>411</v>
      </c>
      <c r="B412" t="s">
        <v>2143</v>
      </c>
      <c r="C412" t="s">
        <v>2144</v>
      </c>
      <c r="D412" s="64" t="s">
        <v>560</v>
      </c>
      <c r="E412" s="2">
        <f t="shared" si="34"/>
        <v>49.86472222222223</v>
      </c>
      <c r="F412" s="2">
        <f t="shared" si="35"/>
        <v>6.788888888888889</v>
      </c>
      <c r="G412" s="2"/>
      <c r="H412" s="64" t="s">
        <v>2145</v>
      </c>
      <c r="I412" s="64" t="s">
        <v>2146</v>
      </c>
      <c r="J412" s="65" t="s">
        <v>2147</v>
      </c>
    </row>
    <row r="413" spans="1:10" ht="12.75">
      <c r="A413">
        <f t="shared" si="33"/>
        <v>412</v>
      </c>
      <c r="B413" t="s">
        <v>2148</v>
      </c>
      <c r="C413" t="s">
        <v>2149</v>
      </c>
      <c r="D413" s="64" t="s">
        <v>431</v>
      </c>
      <c r="E413" s="2">
        <f t="shared" si="34"/>
        <v>52.984722222222224</v>
      </c>
      <c r="F413" s="2">
        <f t="shared" si="35"/>
        <v>10.466666666666667</v>
      </c>
      <c r="G413" s="2"/>
      <c r="H413" s="64" t="s">
        <v>2150</v>
      </c>
      <c r="I413" s="64" t="s">
        <v>2151</v>
      </c>
      <c r="J413" s="65" t="s">
        <v>2152</v>
      </c>
    </row>
    <row r="414" spans="1:10" ht="12.75">
      <c r="A414">
        <f t="shared" si="33"/>
        <v>413</v>
      </c>
      <c r="B414" t="s">
        <v>2153</v>
      </c>
      <c r="C414" t="s">
        <v>2154</v>
      </c>
      <c r="D414" s="64" t="s">
        <v>258</v>
      </c>
      <c r="E414" s="2">
        <f t="shared" si="34"/>
        <v>53.64861111111111</v>
      </c>
      <c r="F414" s="2">
        <f t="shared" si="35"/>
        <v>9.705277777777777</v>
      </c>
      <c r="G414" s="2"/>
      <c r="H414" s="64" t="s">
        <v>2155</v>
      </c>
      <c r="I414" s="64" t="s">
        <v>2156</v>
      </c>
      <c r="J414" s="65" t="s">
        <v>373</v>
      </c>
    </row>
    <row r="415" spans="1:10" ht="12.75">
      <c r="A415">
        <f t="shared" si="33"/>
        <v>414</v>
      </c>
      <c r="B415" t="s">
        <v>102</v>
      </c>
      <c r="C415" t="s">
        <v>103</v>
      </c>
      <c r="D415" s="64" t="s">
        <v>147</v>
      </c>
      <c r="E415" s="2">
        <f t="shared" si="34"/>
        <v>49.516666666666666</v>
      </c>
      <c r="F415" s="2">
        <f t="shared" si="35"/>
        <v>9.669444444444444</v>
      </c>
      <c r="G415">
        <v>670</v>
      </c>
      <c r="H415" s="64" t="s">
        <v>2157</v>
      </c>
      <c r="I415" s="64" t="s">
        <v>2158</v>
      </c>
      <c r="J415" s="65" t="s">
        <v>2159</v>
      </c>
    </row>
    <row r="416" spans="1:10" ht="12.75">
      <c r="A416">
        <f t="shared" si="33"/>
        <v>415</v>
      </c>
      <c r="B416" t="s">
        <v>2160</v>
      </c>
      <c r="C416" t="s">
        <v>2161</v>
      </c>
      <c r="D416" s="64" t="s">
        <v>164</v>
      </c>
      <c r="E416" s="2">
        <f t="shared" si="34"/>
        <v>52.90694444444444</v>
      </c>
      <c r="F416" s="2">
        <f t="shared" si="35"/>
        <v>8.040833333333333</v>
      </c>
      <c r="G416" s="2"/>
      <c r="H416" s="64" t="s">
        <v>2162</v>
      </c>
      <c r="I416" s="64" t="s">
        <v>2163</v>
      </c>
      <c r="J416" s="65" t="s">
        <v>2164</v>
      </c>
    </row>
    <row r="417" spans="1:10" ht="12.75">
      <c r="A417">
        <f t="shared" si="33"/>
        <v>416</v>
      </c>
      <c r="B417" t="s">
        <v>2165</v>
      </c>
      <c r="C417" t="s">
        <v>2166</v>
      </c>
      <c r="D417" s="64" t="s">
        <v>129</v>
      </c>
      <c r="E417" s="2">
        <f t="shared" si="34"/>
        <v>52.96666666666667</v>
      </c>
      <c r="F417" s="2">
        <f t="shared" si="35"/>
        <v>9.285277777777777</v>
      </c>
      <c r="G417" s="2"/>
      <c r="H417" s="64" t="s">
        <v>2167</v>
      </c>
      <c r="I417" s="64" t="s">
        <v>2168</v>
      </c>
      <c r="J417" s="65" t="s">
        <v>2020</v>
      </c>
    </row>
    <row r="418" spans="1:10" ht="12.75">
      <c r="A418">
        <f t="shared" si="33"/>
        <v>417</v>
      </c>
      <c r="B418" t="s">
        <v>2169</v>
      </c>
      <c r="C418" t="s">
        <v>2170</v>
      </c>
      <c r="D418" s="64" t="s">
        <v>164</v>
      </c>
      <c r="E418" s="2">
        <f t="shared" si="34"/>
        <v>48.427499999999995</v>
      </c>
      <c r="F418" s="2">
        <f t="shared" si="35"/>
        <v>12.346944444444444</v>
      </c>
      <c r="G418" s="2"/>
      <c r="H418" s="64" t="s">
        <v>2171</v>
      </c>
      <c r="I418" s="64" t="s">
        <v>2172</v>
      </c>
      <c r="J418" s="65" t="s">
        <v>378</v>
      </c>
    </row>
    <row r="419" spans="1:10" ht="12.75">
      <c r="A419">
        <f t="shared" si="33"/>
        <v>418</v>
      </c>
      <c r="B419" t="s">
        <v>2173</v>
      </c>
      <c r="C419" t="s">
        <v>2174</v>
      </c>
      <c r="D419" s="64" t="s">
        <v>141</v>
      </c>
      <c r="E419" s="2">
        <f t="shared" si="34"/>
        <v>49.63388888888889</v>
      </c>
      <c r="F419" s="2">
        <f t="shared" si="35"/>
        <v>11.76361111111111</v>
      </c>
      <c r="G419" s="2"/>
      <c r="H419" s="64" t="s">
        <v>2175</v>
      </c>
      <c r="I419" s="64" t="s">
        <v>2176</v>
      </c>
      <c r="J419" s="65" t="s">
        <v>2177</v>
      </c>
    </row>
    <row r="420" spans="1:10" ht="12.75">
      <c r="A420">
        <f t="shared" si="33"/>
        <v>419</v>
      </c>
      <c r="B420" t="s">
        <v>2178</v>
      </c>
      <c r="C420" t="s">
        <v>2179</v>
      </c>
      <c r="D420" s="64" t="s">
        <v>1587</v>
      </c>
      <c r="E420" s="2">
        <f t="shared" si="34"/>
        <v>48.63611111111111</v>
      </c>
      <c r="F420" s="2">
        <f t="shared" si="35"/>
        <v>13.197222222222223</v>
      </c>
      <c r="G420" s="2"/>
      <c r="H420" s="64" t="s">
        <v>879</v>
      </c>
      <c r="I420" s="64" t="s">
        <v>2180</v>
      </c>
      <c r="J420" s="65" t="s">
        <v>2181</v>
      </c>
    </row>
    <row r="421" spans="1:10" ht="12.75">
      <c r="A421">
        <f t="shared" si="33"/>
        <v>420</v>
      </c>
      <c r="B421" t="s">
        <v>2182</v>
      </c>
      <c r="C421" t="s">
        <v>2183</v>
      </c>
      <c r="D421" s="64" t="s">
        <v>222</v>
      </c>
      <c r="E421" s="2">
        <f t="shared" si="34"/>
        <v>47.94694444444444</v>
      </c>
      <c r="F421" s="2">
        <f t="shared" si="35"/>
        <v>12.20611111111111</v>
      </c>
      <c r="G421" s="2"/>
      <c r="H421" s="64" t="s">
        <v>2184</v>
      </c>
      <c r="I421" s="64" t="s">
        <v>2185</v>
      </c>
      <c r="J421" s="65" t="s">
        <v>1913</v>
      </c>
    </row>
    <row r="422" spans="1:10" ht="12.75">
      <c r="A422">
        <f aca="true" t="shared" si="36" ref="A422:A453">A421+1</f>
        <v>421</v>
      </c>
      <c r="B422" t="s">
        <v>2186</v>
      </c>
      <c r="C422" t="s">
        <v>2187</v>
      </c>
      <c r="D422" s="64" t="s">
        <v>222</v>
      </c>
      <c r="E422" s="2">
        <f t="shared" si="34"/>
        <v>53.97027777777778</v>
      </c>
      <c r="F422" s="2">
        <f t="shared" si="35"/>
        <v>10.225</v>
      </c>
      <c r="G422" s="2"/>
      <c r="H422" s="64" t="s">
        <v>2188</v>
      </c>
      <c r="I422" s="64" t="s">
        <v>2189</v>
      </c>
      <c r="J422" s="65" t="s">
        <v>2164</v>
      </c>
    </row>
    <row r="423" spans="1:9" ht="12.75">
      <c r="A423">
        <f t="shared" si="36"/>
        <v>422</v>
      </c>
      <c r="B423" t="s">
        <v>2340</v>
      </c>
      <c r="C423" t="s">
        <v>104</v>
      </c>
      <c r="D423" s="67">
        <v>112.8</v>
      </c>
      <c r="E423" s="2">
        <v>48.58</v>
      </c>
      <c r="F423" s="2">
        <v>11.13</v>
      </c>
      <c r="H423" s="92" t="s">
        <v>2404</v>
      </c>
      <c r="I423" s="94" t="s">
        <v>2405</v>
      </c>
    </row>
    <row r="424" spans="1:10" ht="12.75">
      <c r="A424">
        <f t="shared" si="36"/>
        <v>423</v>
      </c>
      <c r="B424" t="s">
        <v>2190</v>
      </c>
      <c r="C424" t="s">
        <v>2191</v>
      </c>
      <c r="D424" s="64" t="s">
        <v>332</v>
      </c>
      <c r="E424" s="2">
        <f aca="true" t="shared" si="37" ref="E424:E452">LEFT(H$1:H$65536,2)+MID(H$1:H$65536,4,2)/60+RIGHT(H$1:H$65536,2)/3600</f>
        <v>49.305</v>
      </c>
      <c r="F424" s="2">
        <f aca="true" t="shared" si="38" ref="F424:F452">LEFT(I$1:I$65536,2)+MID(I$1:I$65536,4,2)/60+RIGHT(I$1:I$65536,2)/3600</f>
        <v>8.66</v>
      </c>
      <c r="G424" s="2"/>
      <c r="H424" s="64" t="s">
        <v>2192</v>
      </c>
      <c r="I424" s="64" t="s">
        <v>2193</v>
      </c>
      <c r="J424" s="65" t="s">
        <v>2194</v>
      </c>
    </row>
    <row r="425" spans="1:10" ht="12.75">
      <c r="A425">
        <f t="shared" si="36"/>
        <v>424</v>
      </c>
      <c r="B425" t="s">
        <v>2195</v>
      </c>
      <c r="C425" t="s">
        <v>2196</v>
      </c>
      <c r="D425" s="64" t="s">
        <v>121</v>
      </c>
      <c r="E425" s="2">
        <f t="shared" si="37"/>
        <v>49.58277777777778</v>
      </c>
      <c r="F425" s="2">
        <f t="shared" si="38"/>
        <v>9.403333333333334</v>
      </c>
      <c r="G425" s="2"/>
      <c r="H425" s="64" t="s">
        <v>2197</v>
      </c>
      <c r="I425" s="64" t="s">
        <v>2198</v>
      </c>
      <c r="J425" s="65" t="s">
        <v>681</v>
      </c>
    </row>
    <row r="426" spans="1:10" ht="12.75">
      <c r="A426">
        <f t="shared" si="36"/>
        <v>425</v>
      </c>
      <c r="B426" t="s">
        <v>2199</v>
      </c>
      <c r="C426" t="s">
        <v>2200</v>
      </c>
      <c r="D426" s="64" t="s">
        <v>129</v>
      </c>
      <c r="E426" s="2">
        <f t="shared" si="37"/>
        <v>53.78722222222222</v>
      </c>
      <c r="F426" s="2">
        <f t="shared" si="38"/>
        <v>7.9158333333333335</v>
      </c>
      <c r="G426" s="2"/>
      <c r="H426" s="64" t="s">
        <v>2201</v>
      </c>
      <c r="I426" s="64" t="s">
        <v>2202</v>
      </c>
      <c r="J426" s="65" t="s">
        <v>356</v>
      </c>
    </row>
    <row r="427" spans="1:10" ht="12.75">
      <c r="A427">
        <f t="shared" si="36"/>
        <v>426</v>
      </c>
      <c r="B427" t="s">
        <v>2203</v>
      </c>
      <c r="C427" t="s">
        <v>2204</v>
      </c>
      <c r="D427" s="64" t="s">
        <v>2205</v>
      </c>
      <c r="E427" s="2">
        <f t="shared" si="37"/>
        <v>53.56666666666667</v>
      </c>
      <c r="F427" s="2">
        <f t="shared" si="38"/>
        <v>12.658333333333333</v>
      </c>
      <c r="G427" s="2"/>
      <c r="H427" s="64" t="s">
        <v>2206</v>
      </c>
      <c r="I427" s="64" t="s">
        <v>2207</v>
      </c>
      <c r="J427" s="65" t="s">
        <v>2208</v>
      </c>
    </row>
    <row r="428" spans="1:10" ht="12.75">
      <c r="A428">
        <f t="shared" si="36"/>
        <v>427</v>
      </c>
      <c r="B428" t="s">
        <v>2209</v>
      </c>
      <c r="C428" t="s">
        <v>2210</v>
      </c>
      <c r="D428" s="64" t="s">
        <v>2211</v>
      </c>
      <c r="E428" s="2">
        <f t="shared" si="37"/>
        <v>49.68</v>
      </c>
      <c r="F428" s="2">
        <f t="shared" si="38"/>
        <v>12.118055555555555</v>
      </c>
      <c r="G428" s="2"/>
      <c r="H428" s="64" t="s">
        <v>2212</v>
      </c>
      <c r="I428" s="64" t="s">
        <v>2213</v>
      </c>
      <c r="J428" s="65" t="s">
        <v>2214</v>
      </c>
    </row>
    <row r="429" spans="1:10" ht="12.75">
      <c r="A429">
        <f t="shared" si="36"/>
        <v>428</v>
      </c>
      <c r="B429" t="s">
        <v>2215</v>
      </c>
      <c r="C429" t="s">
        <v>2216</v>
      </c>
      <c r="D429" s="64" t="s">
        <v>199</v>
      </c>
      <c r="E429" s="2">
        <f t="shared" si="37"/>
        <v>49.56861111111112</v>
      </c>
      <c r="F429" s="2">
        <f t="shared" si="38"/>
        <v>8.612222222222222</v>
      </c>
      <c r="G429" s="2"/>
      <c r="H429" s="64" t="s">
        <v>2217</v>
      </c>
      <c r="I429" s="64" t="s">
        <v>2218</v>
      </c>
      <c r="J429" s="65" t="s">
        <v>2219</v>
      </c>
    </row>
    <row r="430" spans="1:10" ht="12.75">
      <c r="A430">
        <f t="shared" si="36"/>
        <v>429</v>
      </c>
      <c r="B430" t="s">
        <v>2220</v>
      </c>
      <c r="C430" t="s">
        <v>2221</v>
      </c>
      <c r="D430" s="64" t="s">
        <v>1231</v>
      </c>
      <c r="E430" s="2">
        <f t="shared" si="37"/>
        <v>48.290277777777774</v>
      </c>
      <c r="F430" s="2">
        <f t="shared" si="38"/>
        <v>10.141388888888889</v>
      </c>
      <c r="G430" s="2"/>
      <c r="H430" s="64" t="s">
        <v>2222</v>
      </c>
      <c r="I430" s="64" t="s">
        <v>2223</v>
      </c>
      <c r="J430" s="65" t="s">
        <v>2224</v>
      </c>
    </row>
    <row r="431" spans="1:10" ht="12.75">
      <c r="A431">
        <f t="shared" si="36"/>
        <v>430</v>
      </c>
      <c r="B431" t="s">
        <v>2225</v>
      </c>
      <c r="C431" t="s">
        <v>2226</v>
      </c>
      <c r="D431" s="64" t="s">
        <v>240</v>
      </c>
      <c r="E431" s="2">
        <f t="shared" si="37"/>
        <v>51.29833333333333</v>
      </c>
      <c r="F431" s="2">
        <f t="shared" si="38"/>
        <v>7.817777777777778</v>
      </c>
      <c r="G431" s="2"/>
      <c r="H431" s="64" t="s">
        <v>2227</v>
      </c>
      <c r="I431" s="64" t="s">
        <v>2228</v>
      </c>
      <c r="J431" s="65" t="s">
        <v>2229</v>
      </c>
    </row>
    <row r="432" spans="1:10" ht="12.75">
      <c r="A432">
        <f t="shared" si="36"/>
        <v>431</v>
      </c>
      <c r="B432" t="s">
        <v>2230</v>
      </c>
      <c r="C432" t="s">
        <v>2231</v>
      </c>
      <c r="D432" s="64" t="s">
        <v>147</v>
      </c>
      <c r="E432" s="2">
        <f t="shared" si="37"/>
        <v>52.63611111111111</v>
      </c>
      <c r="F432" s="2">
        <f t="shared" si="38"/>
        <v>13.769444444444446</v>
      </c>
      <c r="G432" s="2"/>
      <c r="H432" s="64" t="s">
        <v>2232</v>
      </c>
      <c r="I432" s="64" t="s">
        <v>2233</v>
      </c>
      <c r="J432" s="65" t="s">
        <v>2234</v>
      </c>
    </row>
    <row r="433" spans="1:10" ht="12.75">
      <c r="A433">
        <f t="shared" si="36"/>
        <v>432</v>
      </c>
      <c r="B433" t="s">
        <v>2235</v>
      </c>
      <c r="C433" t="s">
        <v>2236</v>
      </c>
      <c r="D433" s="64" t="s">
        <v>1766</v>
      </c>
      <c r="E433" s="2">
        <f t="shared" si="37"/>
        <v>50.45277777777778</v>
      </c>
      <c r="F433" s="2">
        <f t="shared" si="38"/>
        <v>6.786666666666666</v>
      </c>
      <c r="G433" s="2"/>
      <c r="H433" s="64" t="s">
        <v>2237</v>
      </c>
      <c r="I433" s="64" t="s">
        <v>2238</v>
      </c>
      <c r="J433" s="65" t="s">
        <v>2239</v>
      </c>
    </row>
    <row r="434" spans="1:10" ht="12.75">
      <c r="A434">
        <f t="shared" si="36"/>
        <v>433</v>
      </c>
      <c r="B434" t="s">
        <v>2240</v>
      </c>
      <c r="C434" t="s">
        <v>2241</v>
      </c>
      <c r="D434" s="64" t="s">
        <v>632</v>
      </c>
      <c r="E434" s="2">
        <f t="shared" si="37"/>
        <v>51.6625</v>
      </c>
      <c r="F434" s="2">
        <f t="shared" si="38"/>
        <v>6.591666666666667</v>
      </c>
      <c r="G434" s="2"/>
      <c r="H434" s="64" t="s">
        <v>2242</v>
      </c>
      <c r="I434" s="64" t="s">
        <v>2243</v>
      </c>
      <c r="J434" s="65" t="s">
        <v>1618</v>
      </c>
    </row>
    <row r="435" spans="1:10" ht="12.75">
      <c r="A435">
        <f t="shared" si="36"/>
        <v>434</v>
      </c>
      <c r="B435" t="s">
        <v>2244</v>
      </c>
      <c r="C435" t="s">
        <v>2245</v>
      </c>
      <c r="D435" s="64" t="s">
        <v>147</v>
      </c>
      <c r="E435" s="2">
        <f t="shared" si="37"/>
        <v>53.05555555555555</v>
      </c>
      <c r="F435" s="2">
        <f t="shared" si="38"/>
        <v>9.209722222222222</v>
      </c>
      <c r="G435" s="2"/>
      <c r="H435" s="64" t="s">
        <v>2246</v>
      </c>
      <c r="I435" s="64" t="s">
        <v>2247</v>
      </c>
      <c r="J435" s="65" t="s">
        <v>2248</v>
      </c>
    </row>
    <row r="436" spans="1:10" ht="12.75">
      <c r="A436">
        <f t="shared" si="36"/>
        <v>435</v>
      </c>
      <c r="B436" t="s">
        <v>2249</v>
      </c>
      <c r="C436" t="s">
        <v>2250</v>
      </c>
      <c r="D436" s="64" t="s">
        <v>771</v>
      </c>
      <c r="E436" s="2">
        <f t="shared" si="37"/>
        <v>54.913333333333334</v>
      </c>
      <c r="F436" s="2">
        <f t="shared" si="38"/>
        <v>8.343333333333334</v>
      </c>
      <c r="G436" s="2"/>
      <c r="H436" s="64" t="s">
        <v>2251</v>
      </c>
      <c r="I436" s="64" t="s">
        <v>2252</v>
      </c>
      <c r="J436" s="65" t="s">
        <v>2253</v>
      </c>
    </row>
    <row r="437" spans="1:10" ht="12.75">
      <c r="A437">
        <f t="shared" si="36"/>
        <v>436</v>
      </c>
      <c r="B437" t="s">
        <v>2254</v>
      </c>
      <c r="C437" t="s">
        <v>2255</v>
      </c>
      <c r="D437" s="64" t="s">
        <v>216</v>
      </c>
      <c r="E437" s="2">
        <f t="shared" si="37"/>
        <v>53.29055555555556</v>
      </c>
      <c r="F437" s="2">
        <f t="shared" si="38"/>
        <v>7.930833333333334</v>
      </c>
      <c r="G437" s="2"/>
      <c r="H437" s="64" t="s">
        <v>2256</v>
      </c>
      <c r="I437" s="64" t="s">
        <v>2257</v>
      </c>
      <c r="J437" s="65" t="s">
        <v>1859</v>
      </c>
    </row>
    <row r="438" spans="1:10" ht="12.75">
      <c r="A438">
        <f t="shared" si="36"/>
        <v>437</v>
      </c>
      <c r="B438" t="s">
        <v>2258</v>
      </c>
      <c r="C438" t="s">
        <v>2259</v>
      </c>
      <c r="D438" s="64" t="s">
        <v>141</v>
      </c>
      <c r="E438" s="2">
        <f t="shared" si="37"/>
        <v>50.04972222222222</v>
      </c>
      <c r="F438" s="2">
        <f t="shared" si="38"/>
        <v>8.325555555555555</v>
      </c>
      <c r="G438" s="2"/>
      <c r="H438" s="64" t="s">
        <v>2260</v>
      </c>
      <c r="I438" s="64" t="s">
        <v>2261</v>
      </c>
      <c r="J438" s="65" t="s">
        <v>2262</v>
      </c>
    </row>
    <row r="439" spans="1:10" ht="12.75">
      <c r="A439">
        <f t="shared" si="36"/>
        <v>438</v>
      </c>
      <c r="B439" t="s">
        <v>2263</v>
      </c>
      <c r="C439" t="s">
        <v>2264</v>
      </c>
      <c r="D439" s="64" t="s">
        <v>678</v>
      </c>
      <c r="E439" s="2">
        <f t="shared" si="37"/>
        <v>53.506388888888885</v>
      </c>
      <c r="F439" s="2">
        <f t="shared" si="38"/>
        <v>8.054166666666667</v>
      </c>
      <c r="G439" s="2"/>
      <c r="H439" s="64" t="s">
        <v>2265</v>
      </c>
      <c r="I439" s="64" t="s">
        <v>2266</v>
      </c>
      <c r="J439" s="65" t="s">
        <v>2267</v>
      </c>
    </row>
    <row r="440" spans="1:10" ht="12.75">
      <c r="A440">
        <f t="shared" si="36"/>
        <v>439</v>
      </c>
      <c r="B440" t="s">
        <v>2268</v>
      </c>
      <c r="C440" t="s">
        <v>2269</v>
      </c>
      <c r="D440" s="64" t="s">
        <v>216</v>
      </c>
      <c r="E440" s="2">
        <f t="shared" si="37"/>
        <v>48.278888888888886</v>
      </c>
      <c r="F440" s="2">
        <f t="shared" si="38"/>
        <v>8.428888888888888</v>
      </c>
      <c r="G440" s="2"/>
      <c r="H440" s="64" t="s">
        <v>2270</v>
      </c>
      <c r="I440" s="64" t="s">
        <v>2271</v>
      </c>
      <c r="J440" s="65" t="s">
        <v>2272</v>
      </c>
    </row>
    <row r="441" spans="1:10" ht="12.75">
      <c r="A441">
        <f t="shared" si="36"/>
        <v>440</v>
      </c>
      <c r="B441" t="s">
        <v>2273</v>
      </c>
      <c r="C441" t="s">
        <v>2274</v>
      </c>
      <c r="D441" s="64" t="s">
        <v>129</v>
      </c>
      <c r="E441" s="2">
        <f t="shared" si="37"/>
        <v>51.125</v>
      </c>
      <c r="F441" s="2">
        <f t="shared" si="38"/>
        <v>7.375</v>
      </c>
      <c r="G441" s="2"/>
      <c r="H441" s="64" t="s">
        <v>2275</v>
      </c>
      <c r="I441" s="64" t="s">
        <v>2276</v>
      </c>
      <c r="J441" s="65" t="s">
        <v>2277</v>
      </c>
    </row>
    <row r="442" spans="1:10" ht="12.75">
      <c r="A442">
        <f t="shared" si="36"/>
        <v>441</v>
      </c>
      <c r="B442" t="s">
        <v>2278</v>
      </c>
      <c r="C442" t="s">
        <v>2279</v>
      </c>
      <c r="D442" s="64" t="s">
        <v>135</v>
      </c>
      <c r="E442" s="2">
        <f t="shared" si="37"/>
        <v>53.914722222222224</v>
      </c>
      <c r="F442" s="2">
        <f t="shared" si="38"/>
        <v>11.501388888888888</v>
      </c>
      <c r="G442" s="2"/>
      <c r="H442" s="64" t="s">
        <v>2280</v>
      </c>
      <c r="I442" s="64" t="s">
        <v>2281</v>
      </c>
      <c r="J442" s="65" t="s">
        <v>2282</v>
      </c>
    </row>
    <row r="443" spans="1:10" ht="12.75">
      <c r="A443">
        <f t="shared" si="36"/>
        <v>442</v>
      </c>
      <c r="B443" t="s">
        <v>2283</v>
      </c>
      <c r="C443" t="s">
        <v>2284</v>
      </c>
      <c r="D443" s="64" t="s">
        <v>141</v>
      </c>
      <c r="E443" s="2">
        <f t="shared" si="37"/>
        <v>53.54694444444444</v>
      </c>
      <c r="F443" s="2">
        <f t="shared" si="38"/>
        <v>7.6675</v>
      </c>
      <c r="G443" s="2"/>
      <c r="H443" s="64" t="s">
        <v>2285</v>
      </c>
      <c r="I443" s="64" t="s">
        <v>2286</v>
      </c>
      <c r="J443" s="65" t="s">
        <v>1296</v>
      </c>
    </row>
    <row r="444" spans="1:10" ht="12.75">
      <c r="A444">
        <f t="shared" si="36"/>
        <v>443</v>
      </c>
      <c r="B444" t="s">
        <v>2287</v>
      </c>
      <c r="C444" t="s">
        <v>2288</v>
      </c>
      <c r="D444" s="64" t="s">
        <v>1887</v>
      </c>
      <c r="E444" s="2">
        <f t="shared" si="37"/>
        <v>51.30833333333333</v>
      </c>
      <c r="F444" s="2">
        <f t="shared" si="38"/>
        <v>9.176388888888889</v>
      </c>
      <c r="G444" s="2"/>
      <c r="H444" s="64" t="s">
        <v>2289</v>
      </c>
      <c r="I444" s="64" t="s">
        <v>2290</v>
      </c>
      <c r="J444" s="65" t="s">
        <v>2291</v>
      </c>
    </row>
    <row r="445" spans="1:10" ht="12.75">
      <c r="A445">
        <f t="shared" si="36"/>
        <v>444</v>
      </c>
      <c r="B445" t="s">
        <v>2292</v>
      </c>
      <c r="C445" t="s">
        <v>2293</v>
      </c>
      <c r="D445" s="64" t="s">
        <v>2294</v>
      </c>
      <c r="E445" s="2">
        <f t="shared" si="37"/>
        <v>49.60638888888889</v>
      </c>
      <c r="F445" s="2">
        <f t="shared" si="38"/>
        <v>8.366944444444444</v>
      </c>
      <c r="G445" s="2"/>
      <c r="H445" s="64" t="s">
        <v>2295</v>
      </c>
      <c r="I445" s="64" t="s">
        <v>2296</v>
      </c>
      <c r="J445" s="65" t="s">
        <v>1352</v>
      </c>
    </row>
    <row r="446" spans="1:10" ht="12.75">
      <c r="A446">
        <f t="shared" si="36"/>
        <v>445</v>
      </c>
      <c r="B446" t="s">
        <v>2320</v>
      </c>
      <c r="C446" t="s">
        <v>2321</v>
      </c>
      <c r="D446" s="64" t="s">
        <v>560</v>
      </c>
      <c r="E446" s="2">
        <f t="shared" si="37"/>
        <v>52.613055555555555</v>
      </c>
      <c r="F446" s="2">
        <f t="shared" si="38"/>
        <v>14.2425</v>
      </c>
      <c r="G446" s="2"/>
      <c r="H446" s="64" t="s">
        <v>2322</v>
      </c>
      <c r="I446" s="64" t="s">
        <v>2323</v>
      </c>
      <c r="J446" s="65" t="s">
        <v>150</v>
      </c>
    </row>
    <row r="447" spans="1:10" ht="12.75">
      <c r="A447">
        <f t="shared" si="36"/>
        <v>446</v>
      </c>
      <c r="B447" t="s">
        <v>2297</v>
      </c>
      <c r="C447" t="s">
        <v>2298</v>
      </c>
      <c r="D447" s="64" t="s">
        <v>141</v>
      </c>
      <c r="E447" s="2">
        <f t="shared" si="37"/>
        <v>52.46</v>
      </c>
      <c r="F447" s="2">
        <f t="shared" si="38"/>
        <v>9.438333333333334</v>
      </c>
      <c r="G447" s="2"/>
      <c r="H447" s="64" t="s">
        <v>2299</v>
      </c>
      <c r="I447" s="64" t="s">
        <v>2300</v>
      </c>
      <c r="J447" s="65" t="s">
        <v>640</v>
      </c>
    </row>
    <row r="448" spans="1:10" ht="12.75">
      <c r="A448">
        <f t="shared" si="36"/>
        <v>447</v>
      </c>
      <c r="B448" t="s">
        <v>2301</v>
      </c>
      <c r="C448" t="s">
        <v>2302</v>
      </c>
      <c r="D448" s="64" t="s">
        <v>1385</v>
      </c>
      <c r="E448" s="2">
        <f t="shared" si="37"/>
        <v>49.82055555555556</v>
      </c>
      <c r="F448" s="2">
        <f t="shared" si="38"/>
        <v>9.898888888888889</v>
      </c>
      <c r="G448" s="2"/>
      <c r="H448" s="64" t="s">
        <v>2303</v>
      </c>
      <c r="I448" s="64" t="s">
        <v>2304</v>
      </c>
      <c r="J448" s="65" t="s">
        <v>2305</v>
      </c>
    </row>
    <row r="449" spans="1:10" ht="12.75">
      <c r="A449">
        <f t="shared" si="36"/>
        <v>448</v>
      </c>
      <c r="B449" t="s">
        <v>2306</v>
      </c>
      <c r="C449" t="s">
        <v>2307</v>
      </c>
      <c r="D449" s="64" t="s">
        <v>807</v>
      </c>
      <c r="E449" s="2">
        <f t="shared" si="37"/>
        <v>54.68694444444444</v>
      </c>
      <c r="F449" s="2">
        <f t="shared" si="38"/>
        <v>8.53277777777778</v>
      </c>
      <c r="G449" s="2"/>
      <c r="H449" s="64" t="s">
        <v>2308</v>
      </c>
      <c r="I449" s="64" t="s">
        <v>2309</v>
      </c>
      <c r="J449" s="65" t="s">
        <v>2253</v>
      </c>
    </row>
    <row r="450" spans="1:10" ht="12.75">
      <c r="A450">
        <f t="shared" si="36"/>
        <v>449</v>
      </c>
      <c r="B450" t="s">
        <v>2310</v>
      </c>
      <c r="C450" t="s">
        <v>2311</v>
      </c>
      <c r="D450" s="64" t="s">
        <v>205</v>
      </c>
      <c r="E450" s="2">
        <f t="shared" si="37"/>
        <v>49.20944444444445</v>
      </c>
      <c r="F450" s="2">
        <f t="shared" si="38"/>
        <v>7.401111111111112</v>
      </c>
      <c r="G450" s="2"/>
      <c r="H450" s="64" t="s">
        <v>2312</v>
      </c>
      <c r="I450" s="64" t="s">
        <v>2313</v>
      </c>
      <c r="J450" s="65" t="s">
        <v>2314</v>
      </c>
    </row>
    <row r="451" spans="1:10" ht="12.75">
      <c r="A451">
        <f t="shared" si="36"/>
        <v>450</v>
      </c>
      <c r="B451" t="s">
        <v>2399</v>
      </c>
      <c r="C451" t="s">
        <v>2400</v>
      </c>
      <c r="D451" s="64" t="s">
        <v>2401</v>
      </c>
      <c r="E451" s="2">
        <f t="shared" si="37"/>
        <v>49.22916666666667</v>
      </c>
      <c r="F451" s="2">
        <f t="shared" si="38"/>
        <v>7.417777777777778</v>
      </c>
      <c r="G451" s="2"/>
      <c r="H451" s="64" t="s">
        <v>2402</v>
      </c>
      <c r="I451" s="64" t="s">
        <v>2403</v>
      </c>
      <c r="J451" s="65"/>
    </row>
    <row r="452" spans="1:10" ht="12.75">
      <c r="A452">
        <f t="shared" si="36"/>
        <v>451</v>
      </c>
      <c r="B452" t="s">
        <v>2315</v>
      </c>
      <c r="C452" t="s">
        <v>2316</v>
      </c>
      <c r="D452" s="64" t="s">
        <v>1305</v>
      </c>
      <c r="E452" s="2">
        <f t="shared" si="37"/>
        <v>50.70416666666667</v>
      </c>
      <c r="F452" s="2">
        <f t="shared" si="38"/>
        <v>12.46111111111111</v>
      </c>
      <c r="G452" s="2"/>
      <c r="H452" s="64" t="s">
        <v>2317</v>
      </c>
      <c r="I452" s="64" t="s">
        <v>2318</v>
      </c>
      <c r="J452" s="65" t="s">
        <v>2319</v>
      </c>
    </row>
    <row r="453" spans="1:9" ht="12.75">
      <c r="A453">
        <f t="shared" si="36"/>
        <v>452</v>
      </c>
      <c r="H453" s="31"/>
      <c r="I453" s="31"/>
    </row>
    <row r="454" spans="8:9" ht="12.75">
      <c r="H454" s="31"/>
      <c r="I454" s="31"/>
    </row>
    <row r="455" spans="8:9" ht="12.75">
      <c r="H455" s="31"/>
      <c r="I455" s="31"/>
    </row>
    <row r="456" spans="8:9" ht="12.75">
      <c r="H456" s="31"/>
      <c r="I456" s="31"/>
    </row>
    <row r="457" spans="8:9" ht="12.75">
      <c r="H457" s="31"/>
      <c r="I457" s="31"/>
    </row>
    <row r="458" spans="8:9" ht="12.75">
      <c r="H458" s="31"/>
      <c r="I458" s="31"/>
    </row>
    <row r="459" spans="8:9" ht="12.75">
      <c r="H459" s="31"/>
      <c r="I459" s="31"/>
    </row>
    <row r="460" spans="8:9" ht="12.75">
      <c r="H460" s="31"/>
      <c r="I460" s="31"/>
    </row>
    <row r="461" spans="8:9" ht="12.75">
      <c r="H461" s="31"/>
      <c r="I461" s="31"/>
    </row>
    <row r="462" spans="8:9" ht="12.75">
      <c r="H462" s="31"/>
      <c r="I462" s="31"/>
    </row>
    <row r="463" spans="8:9" ht="12.75">
      <c r="H463" s="31"/>
      <c r="I463" s="31"/>
    </row>
    <row r="464" spans="8:9" ht="12.75">
      <c r="H464" s="31"/>
      <c r="I464" s="31"/>
    </row>
    <row r="465" spans="8:9" ht="12.75">
      <c r="H465" s="31"/>
      <c r="I465" s="31"/>
    </row>
    <row r="466" spans="8:9" ht="12.75">
      <c r="H466" s="31"/>
      <c r="I466" s="31"/>
    </row>
    <row r="467" spans="8:9" ht="12.75">
      <c r="H467" s="31"/>
      <c r="I467" s="31"/>
    </row>
    <row r="468" spans="8:9" ht="12.75">
      <c r="H468" s="31"/>
      <c r="I468" s="31"/>
    </row>
    <row r="469" spans="8:9" ht="12.75">
      <c r="H469" s="31"/>
      <c r="I469" s="31"/>
    </row>
    <row r="470" spans="8:9" ht="12.75">
      <c r="H470" s="31"/>
      <c r="I470" s="31"/>
    </row>
    <row r="471" spans="8:9" ht="12.75">
      <c r="H471" s="31"/>
      <c r="I471" s="31"/>
    </row>
    <row r="472" spans="8:9" ht="12.75">
      <c r="H472" s="31"/>
      <c r="I472" s="31"/>
    </row>
    <row r="473" spans="8:9" ht="12.75">
      <c r="H473" s="31"/>
      <c r="I473" s="31"/>
    </row>
    <row r="474" spans="8:9" ht="12.75">
      <c r="H474" s="31"/>
      <c r="I474" s="31"/>
    </row>
    <row r="475" spans="8:9" ht="12.75">
      <c r="H475" s="31"/>
      <c r="I475" s="31"/>
    </row>
    <row r="476" spans="8:9" ht="12.75">
      <c r="H476" s="31"/>
      <c r="I476" s="31"/>
    </row>
    <row r="477" spans="8:9" ht="12.75">
      <c r="H477" s="31"/>
      <c r="I477" s="31"/>
    </row>
    <row r="478" spans="8:9" ht="12.75">
      <c r="H478" s="31"/>
      <c r="I478" s="31"/>
    </row>
    <row r="479" spans="8:9" ht="12.75">
      <c r="H479" s="31"/>
      <c r="I479" s="31"/>
    </row>
    <row r="480" spans="8:9" ht="12.75">
      <c r="H480" s="31"/>
      <c r="I480" s="31"/>
    </row>
    <row r="481" spans="8:9" ht="12.75">
      <c r="H481" s="31"/>
      <c r="I481" s="31"/>
    </row>
    <row r="482" spans="8:9" ht="12.75">
      <c r="H482" s="31"/>
      <c r="I482" s="31"/>
    </row>
    <row r="483" spans="8:9" ht="12.75">
      <c r="H483" s="31"/>
      <c r="I483" s="31"/>
    </row>
    <row r="484" spans="8:9" ht="12.75">
      <c r="H484" s="31"/>
      <c r="I484" s="31"/>
    </row>
    <row r="485" spans="8:9" ht="12.75">
      <c r="H485" s="31"/>
      <c r="I485" s="31"/>
    </row>
    <row r="486" spans="8:9" ht="12.75">
      <c r="H486" s="31"/>
      <c r="I486" s="31"/>
    </row>
    <row r="487" spans="8:9" ht="12.75">
      <c r="H487" s="31"/>
      <c r="I487" s="31"/>
    </row>
    <row r="488" spans="8:9" ht="12.75">
      <c r="H488" s="31"/>
      <c r="I488" s="31"/>
    </row>
    <row r="489" spans="8:9" ht="12.75">
      <c r="H489" s="31"/>
      <c r="I489" s="31"/>
    </row>
    <row r="490" spans="8:9" ht="12.75">
      <c r="H490" s="31"/>
      <c r="I490" s="31"/>
    </row>
    <row r="491" spans="8:9" ht="12.75">
      <c r="H491" s="31"/>
      <c r="I491" s="31"/>
    </row>
    <row r="492" spans="8:9" ht="12.75">
      <c r="H492" s="31"/>
      <c r="I492" s="31"/>
    </row>
    <row r="493" spans="8:9" ht="12.75">
      <c r="H493" s="31"/>
      <c r="I493" s="31"/>
    </row>
    <row r="494" spans="8:9" ht="12.75">
      <c r="H494" s="31"/>
      <c r="I494" s="31"/>
    </row>
    <row r="495" spans="8:9" ht="12.75">
      <c r="H495" s="31"/>
      <c r="I495" s="31"/>
    </row>
    <row r="496" spans="8:9" ht="12.75">
      <c r="H496" s="31"/>
      <c r="I496" s="31"/>
    </row>
    <row r="497" spans="8:9" ht="12.75">
      <c r="H497" s="31"/>
      <c r="I497" s="31"/>
    </row>
    <row r="498" spans="8:9" ht="12.75">
      <c r="H498" s="31"/>
      <c r="I498" s="31"/>
    </row>
    <row r="499" spans="8:9" ht="12.75">
      <c r="H499" s="31"/>
      <c r="I499" s="31"/>
    </row>
    <row r="500" spans="8:9" ht="12.75">
      <c r="H500" s="31"/>
      <c r="I500" s="31"/>
    </row>
    <row r="501" spans="8:9" ht="12.75">
      <c r="H501" s="31"/>
      <c r="I501" s="31"/>
    </row>
    <row r="502" spans="8:9" ht="12.75">
      <c r="H502" s="31"/>
      <c r="I502" s="31"/>
    </row>
    <row r="503" spans="8:9" ht="12.75">
      <c r="H503" s="31"/>
      <c r="I503" s="31"/>
    </row>
    <row r="504" spans="8:9" ht="12.75">
      <c r="H504" s="31"/>
      <c r="I504" s="31"/>
    </row>
    <row r="505" spans="8:9" ht="12.75">
      <c r="H505" s="31"/>
      <c r="I505" s="31"/>
    </row>
    <row r="506" spans="8:9" ht="12.75">
      <c r="H506" s="31"/>
      <c r="I506" s="31"/>
    </row>
    <row r="507" spans="8:9" ht="12.75">
      <c r="H507" s="31"/>
      <c r="I507" s="31"/>
    </row>
    <row r="508" spans="8:9" ht="12.75">
      <c r="H508" s="31"/>
      <c r="I508" s="31"/>
    </row>
    <row r="509" spans="8:9" ht="12.75">
      <c r="H509" s="31"/>
      <c r="I509" s="31"/>
    </row>
    <row r="510" spans="8:9" ht="12.75">
      <c r="H510" s="31"/>
      <c r="I510" s="31"/>
    </row>
    <row r="511" spans="8:9" ht="12.75">
      <c r="H511" s="31"/>
      <c r="I511" s="31"/>
    </row>
    <row r="512" spans="8:9" ht="12.75">
      <c r="H512" s="31"/>
      <c r="I512" s="31"/>
    </row>
    <row r="513" spans="8:9" ht="12.75">
      <c r="H513" s="31"/>
      <c r="I513" s="31"/>
    </row>
    <row r="514" spans="8:9" ht="12.75">
      <c r="H514" s="31"/>
      <c r="I514" s="31"/>
    </row>
    <row r="515" spans="8:9" ht="12.75">
      <c r="H515" s="31"/>
      <c r="I515" s="31"/>
    </row>
    <row r="516" spans="8:9" ht="12.75">
      <c r="H516" s="31"/>
      <c r="I516" s="31"/>
    </row>
    <row r="517" spans="8:9" ht="12.75">
      <c r="H517" s="31"/>
      <c r="I517" s="31"/>
    </row>
    <row r="518" spans="8:9" ht="12.75">
      <c r="H518" s="31"/>
      <c r="I518" s="31"/>
    </row>
    <row r="519" spans="8:9" ht="12.75">
      <c r="H519" s="31"/>
      <c r="I519" s="31"/>
    </row>
    <row r="520" spans="8:9" ht="12.75">
      <c r="H520" s="31"/>
      <c r="I520" s="31"/>
    </row>
    <row r="521" spans="8:9" ht="12.75">
      <c r="H521" s="31"/>
      <c r="I521" s="31"/>
    </row>
    <row r="522" spans="8:9" ht="12.75">
      <c r="H522" s="31"/>
      <c r="I522" s="31"/>
    </row>
    <row r="523" spans="8:9" ht="12.75">
      <c r="H523" s="31"/>
      <c r="I523" s="31"/>
    </row>
    <row r="524" spans="8:9" ht="12.75">
      <c r="H524" s="31"/>
      <c r="I524" s="31"/>
    </row>
    <row r="525" spans="8:9" ht="12.75">
      <c r="H525" s="31"/>
      <c r="I525" s="31"/>
    </row>
    <row r="526" spans="8:9" ht="12.75">
      <c r="H526" s="31"/>
      <c r="I526" s="31"/>
    </row>
    <row r="527" spans="8:9" ht="12.75">
      <c r="H527" s="31"/>
      <c r="I527" s="31"/>
    </row>
    <row r="528" spans="8:9" ht="12.75">
      <c r="H528" s="31"/>
      <c r="I528" s="31"/>
    </row>
    <row r="529" spans="8:9" ht="12.75">
      <c r="H529" s="31"/>
      <c r="I529" s="31"/>
    </row>
    <row r="530" spans="8:9" ht="12.75">
      <c r="H530" s="31"/>
      <c r="I530" s="31"/>
    </row>
    <row r="531" spans="8:9" ht="12.75">
      <c r="H531" s="31"/>
      <c r="I531" s="31"/>
    </row>
    <row r="532" spans="8:9" ht="12.75">
      <c r="H532" s="31"/>
      <c r="I532" s="31"/>
    </row>
    <row r="533" spans="8:9" ht="12.75">
      <c r="H533" s="31"/>
      <c r="I533" s="31"/>
    </row>
    <row r="534" spans="8:9" ht="12.75">
      <c r="H534" s="31"/>
      <c r="I534" s="31"/>
    </row>
    <row r="535" spans="8:9" ht="12.75">
      <c r="H535" s="31"/>
      <c r="I535" s="31"/>
    </row>
    <row r="536" spans="8:9" ht="12.75">
      <c r="H536" s="31"/>
      <c r="I536" s="31"/>
    </row>
    <row r="537" spans="8:9" ht="12.75">
      <c r="H537" s="31"/>
      <c r="I537" s="31"/>
    </row>
    <row r="538" spans="8:9" ht="12.75">
      <c r="H538" s="31"/>
      <c r="I538" s="31"/>
    </row>
    <row r="539" spans="8:9" ht="12.75">
      <c r="H539" s="31"/>
      <c r="I539" s="31"/>
    </row>
    <row r="540" spans="8:9" ht="12.75">
      <c r="H540" s="31"/>
      <c r="I540" s="31"/>
    </row>
    <row r="541" spans="8:9" ht="12.75">
      <c r="H541" s="31"/>
      <c r="I541" s="31"/>
    </row>
    <row r="542" spans="8:9" ht="12.75">
      <c r="H542" s="31"/>
      <c r="I542" s="31"/>
    </row>
    <row r="543" spans="8:9" ht="12.75">
      <c r="H543" s="31"/>
      <c r="I543" s="31"/>
    </row>
    <row r="544" spans="8:9" ht="12.75">
      <c r="H544" s="31"/>
      <c r="I544" s="31"/>
    </row>
    <row r="545" spans="8:9" ht="12.75">
      <c r="H545" s="31"/>
      <c r="I545" s="31"/>
    </row>
    <row r="546" spans="8:9" ht="12.75">
      <c r="H546" s="31"/>
      <c r="I546" s="31"/>
    </row>
    <row r="547" spans="8:9" ht="12.75">
      <c r="H547" s="31"/>
      <c r="I547" s="31"/>
    </row>
    <row r="548" spans="8:9" ht="12.75">
      <c r="H548" s="31"/>
      <c r="I548" s="31"/>
    </row>
    <row r="549" spans="8:9" ht="12.75">
      <c r="H549" s="31"/>
      <c r="I549" s="31"/>
    </row>
    <row r="550" spans="8:9" ht="12.75">
      <c r="H550" s="31"/>
      <c r="I550" s="31"/>
    </row>
    <row r="551" spans="8:9" ht="12.75">
      <c r="H551" s="31"/>
      <c r="I551" s="31"/>
    </row>
    <row r="552" spans="8:9" ht="12.75">
      <c r="H552" s="31"/>
      <c r="I552" s="31"/>
    </row>
    <row r="553" spans="8:9" ht="12.75">
      <c r="H553" s="31"/>
      <c r="I553" s="31"/>
    </row>
    <row r="554" spans="8:9" ht="12.75">
      <c r="H554" s="31"/>
      <c r="I554" s="31"/>
    </row>
    <row r="555" spans="8:9" ht="12.75">
      <c r="H555" s="31"/>
      <c r="I555" s="31"/>
    </row>
    <row r="556" spans="8:9" ht="12.75">
      <c r="H556" s="31"/>
      <c r="I556" s="31"/>
    </row>
    <row r="557" spans="8:9" ht="12.75">
      <c r="H557" s="31"/>
      <c r="I557" s="31"/>
    </row>
    <row r="558" spans="8:9" ht="12.75">
      <c r="H558" s="31"/>
      <c r="I558" s="31"/>
    </row>
    <row r="559" spans="8:9" ht="12.75">
      <c r="H559" s="31"/>
      <c r="I559" s="31"/>
    </row>
    <row r="560" spans="8:9" ht="12.75">
      <c r="H560" s="31"/>
      <c r="I560" s="31"/>
    </row>
    <row r="561" spans="8:9" ht="12.75">
      <c r="H561" s="31"/>
      <c r="I561" s="31"/>
    </row>
    <row r="562" spans="8:9" ht="12.75">
      <c r="H562" s="31"/>
      <c r="I562" s="31"/>
    </row>
    <row r="563" spans="8:9" ht="12.75">
      <c r="H563" s="31"/>
      <c r="I563" s="31"/>
    </row>
    <row r="564" spans="8:9" ht="12.75">
      <c r="H564" s="31"/>
      <c r="I564" s="31"/>
    </row>
    <row r="565" spans="8:9" ht="12.75">
      <c r="H565" s="31"/>
      <c r="I565" s="31"/>
    </row>
    <row r="566" spans="8:9" ht="12.75">
      <c r="H566" s="31"/>
      <c r="I566" s="31"/>
    </row>
    <row r="567" spans="8:9" ht="12.75">
      <c r="H567" s="31"/>
      <c r="I567" s="31"/>
    </row>
    <row r="568" spans="8:9" ht="12.75">
      <c r="H568" s="31"/>
      <c r="I568" s="31"/>
    </row>
    <row r="569" spans="8:9" ht="12.75">
      <c r="H569" s="31"/>
      <c r="I569" s="31"/>
    </row>
    <row r="570" spans="8:9" ht="12.75">
      <c r="H570" s="31"/>
      <c r="I570" s="31"/>
    </row>
    <row r="571" spans="8:9" ht="12.75">
      <c r="H571" s="31"/>
      <c r="I571" s="31"/>
    </row>
    <row r="572" spans="8:9" ht="12.75">
      <c r="H572" s="31"/>
      <c r="I572" s="31"/>
    </row>
    <row r="573" spans="8:9" ht="12.75">
      <c r="H573" s="31"/>
      <c r="I573" s="31"/>
    </row>
    <row r="574" spans="8:9" ht="12.75">
      <c r="H574" s="31"/>
      <c r="I574" s="31"/>
    </row>
    <row r="575" spans="8:9" ht="12.75">
      <c r="H575" s="31"/>
      <c r="I575" s="31"/>
    </row>
    <row r="576" spans="8:9" ht="12.75">
      <c r="H576" s="31"/>
      <c r="I576" s="31"/>
    </row>
    <row r="577" spans="8:9" ht="12.75">
      <c r="H577" s="31"/>
      <c r="I577" s="31"/>
    </row>
    <row r="578" spans="8:9" ht="12.75">
      <c r="H578" s="31"/>
      <c r="I578" s="31"/>
    </row>
    <row r="579" spans="8:9" ht="12.75">
      <c r="H579" s="31"/>
      <c r="I579" s="31"/>
    </row>
    <row r="580" spans="8:9" ht="12.75">
      <c r="H580" s="31"/>
      <c r="I580" s="31"/>
    </row>
    <row r="581" spans="8:9" ht="12.75">
      <c r="H581" s="31"/>
      <c r="I581" s="31"/>
    </row>
    <row r="582" spans="8:9" ht="12.75">
      <c r="H582" s="31"/>
      <c r="I582" s="31"/>
    </row>
    <row r="583" spans="8:9" ht="12.75">
      <c r="H583" s="31"/>
      <c r="I583" s="31"/>
    </row>
    <row r="584" spans="8:9" ht="12.75">
      <c r="H584" s="31"/>
      <c r="I584" s="31"/>
    </row>
    <row r="585" spans="8:9" ht="12.75">
      <c r="H585" s="31"/>
      <c r="I585" s="31"/>
    </row>
    <row r="586" spans="8:9" ht="12.75">
      <c r="H586" s="31"/>
      <c r="I586" s="31"/>
    </row>
    <row r="587" spans="8:9" ht="12.75">
      <c r="H587" s="31"/>
      <c r="I587" s="31"/>
    </row>
    <row r="588" spans="8:9" ht="12.75">
      <c r="H588" s="31"/>
      <c r="I588" s="31"/>
    </row>
    <row r="589" spans="8:9" ht="12.75">
      <c r="H589" s="31"/>
      <c r="I589" s="31"/>
    </row>
    <row r="590" spans="8:9" ht="12.75">
      <c r="H590" s="31"/>
      <c r="I590" s="31"/>
    </row>
    <row r="591" spans="8:9" ht="12.75">
      <c r="H591" s="31"/>
      <c r="I591" s="31"/>
    </row>
    <row r="592" spans="8:9" ht="12.75">
      <c r="H592" s="31"/>
      <c r="I592" s="31"/>
    </row>
    <row r="593" spans="8:9" ht="12.75">
      <c r="H593" s="31"/>
      <c r="I593" s="31"/>
    </row>
    <row r="594" spans="8:9" ht="12.75">
      <c r="H594" s="31"/>
      <c r="I594" s="31"/>
    </row>
    <row r="595" spans="8:9" ht="12.75">
      <c r="H595" s="31"/>
      <c r="I595" s="31"/>
    </row>
    <row r="596" spans="8:9" ht="12.75">
      <c r="H596" s="31"/>
      <c r="I596" s="31"/>
    </row>
    <row r="597" spans="8:9" ht="12.75">
      <c r="H597" s="31"/>
      <c r="I597" s="31"/>
    </row>
    <row r="598" spans="8:9" ht="12.75">
      <c r="H598" s="31"/>
      <c r="I598" s="31"/>
    </row>
    <row r="599" spans="8:9" ht="12.75">
      <c r="H599" s="31"/>
      <c r="I599" s="31"/>
    </row>
    <row r="600" spans="8:9" ht="12.75">
      <c r="H600" s="31"/>
      <c r="I600" s="31"/>
    </row>
    <row r="601" spans="8:9" ht="12.75">
      <c r="H601" s="31"/>
      <c r="I601" s="31"/>
    </row>
    <row r="602" spans="8:9" ht="12.75">
      <c r="H602" s="31"/>
      <c r="I602" s="31"/>
    </row>
    <row r="603" spans="8:9" ht="12.75">
      <c r="H603" s="31"/>
      <c r="I603" s="31"/>
    </row>
    <row r="604" spans="8:9" ht="12.75">
      <c r="H604" s="31"/>
      <c r="I604" s="31"/>
    </row>
    <row r="605" spans="8:9" ht="12.75">
      <c r="H605" s="31"/>
      <c r="I605" s="31"/>
    </row>
    <row r="606" spans="8:9" ht="12.75">
      <c r="H606" s="31"/>
      <c r="I606" s="31"/>
    </row>
    <row r="607" spans="8:9" ht="12.75">
      <c r="H607" s="31"/>
      <c r="I607" s="31"/>
    </row>
    <row r="608" spans="8:9" ht="12.75">
      <c r="H608" s="31"/>
      <c r="I608" s="31"/>
    </row>
    <row r="609" spans="8:9" ht="12.75">
      <c r="H609" s="31"/>
      <c r="I609" s="31"/>
    </row>
    <row r="610" spans="8:9" ht="12.75">
      <c r="H610" s="31"/>
      <c r="I610" s="31"/>
    </row>
    <row r="611" spans="8:9" ht="12.75">
      <c r="H611" s="31"/>
      <c r="I611" s="31"/>
    </row>
    <row r="612" spans="8:9" ht="12.75">
      <c r="H612" s="31"/>
      <c r="I612" s="31"/>
    </row>
    <row r="613" spans="8:9" ht="12.75">
      <c r="H613" s="31"/>
      <c r="I613" s="31"/>
    </row>
    <row r="614" spans="8:9" ht="12.75">
      <c r="H614" s="31"/>
      <c r="I614" s="31"/>
    </row>
    <row r="615" spans="8:9" ht="12.75">
      <c r="H615" s="31"/>
      <c r="I615" s="31"/>
    </row>
    <row r="616" spans="8:9" ht="12.75">
      <c r="H616" s="31"/>
      <c r="I616" s="31"/>
    </row>
    <row r="617" spans="8:9" ht="12.75">
      <c r="H617" s="31"/>
      <c r="I617" s="31"/>
    </row>
    <row r="618" spans="8:9" ht="12.75">
      <c r="H618" s="31"/>
      <c r="I618" s="31"/>
    </row>
    <row r="619" spans="8:9" ht="12.75">
      <c r="H619" s="31"/>
      <c r="I619" s="31"/>
    </row>
    <row r="620" spans="8:9" ht="12.75">
      <c r="H620" s="31"/>
      <c r="I620" s="31"/>
    </row>
    <row r="621" spans="8:9" ht="12.75">
      <c r="H621" s="31"/>
      <c r="I621" s="31"/>
    </row>
    <row r="622" spans="8:9" ht="12.75">
      <c r="H622" s="31"/>
      <c r="I622" s="31"/>
    </row>
    <row r="623" spans="8:9" ht="12.75">
      <c r="H623" s="31"/>
      <c r="I623" s="31"/>
    </row>
    <row r="624" spans="8:9" ht="12.75">
      <c r="H624" s="31"/>
      <c r="I624" s="31"/>
    </row>
    <row r="625" spans="8:9" ht="12.75">
      <c r="H625" s="31"/>
      <c r="I625" s="31"/>
    </row>
    <row r="626" spans="8:9" ht="12.75">
      <c r="H626" s="31"/>
      <c r="I626" s="31"/>
    </row>
    <row r="627" spans="8:9" ht="12.75">
      <c r="H627" s="31"/>
      <c r="I627" s="31"/>
    </row>
    <row r="628" spans="8:9" ht="12.75">
      <c r="H628" s="31"/>
      <c r="I628" s="31"/>
    </row>
    <row r="629" spans="8:9" ht="12.75">
      <c r="H629" s="31"/>
      <c r="I629" s="31"/>
    </row>
    <row r="630" spans="8:9" ht="12.75">
      <c r="H630" s="31"/>
      <c r="I630" s="31"/>
    </row>
    <row r="631" spans="8:9" ht="12.75">
      <c r="H631" s="31"/>
      <c r="I631" s="31"/>
    </row>
    <row r="632" spans="8:9" ht="12.75">
      <c r="H632" s="31"/>
      <c r="I632" s="31"/>
    </row>
    <row r="633" spans="8:9" ht="12.75">
      <c r="H633" s="31"/>
      <c r="I633" s="31"/>
    </row>
    <row r="634" spans="8:9" ht="12.75">
      <c r="H634" s="31"/>
      <c r="I634" s="31"/>
    </row>
    <row r="635" spans="8:9" ht="12.75">
      <c r="H635" s="31"/>
      <c r="I635" s="31"/>
    </row>
    <row r="636" spans="8:9" ht="12.75">
      <c r="H636" s="31"/>
      <c r="I636" s="31"/>
    </row>
    <row r="637" spans="8:9" ht="12.75">
      <c r="H637" s="31"/>
      <c r="I637" s="31"/>
    </row>
    <row r="638" spans="8:9" ht="12.75">
      <c r="H638" s="31"/>
      <c r="I638" s="31"/>
    </row>
    <row r="639" spans="8:9" ht="12.75">
      <c r="H639" s="31"/>
      <c r="I639" s="31"/>
    </row>
    <row r="640" spans="8:9" ht="12.75">
      <c r="H640" s="31"/>
      <c r="I640" s="31"/>
    </row>
    <row r="641" spans="8:9" ht="12.75">
      <c r="H641" s="31"/>
      <c r="I641" s="31"/>
    </row>
    <row r="642" spans="8:9" ht="12.75">
      <c r="H642" s="31"/>
      <c r="I642" s="31"/>
    </row>
    <row r="643" spans="8:9" ht="12.75">
      <c r="H643" s="31"/>
      <c r="I643" s="31"/>
    </row>
    <row r="644" spans="8:9" ht="12.75">
      <c r="H644" s="31"/>
      <c r="I644" s="31"/>
    </row>
    <row r="645" spans="8:9" ht="12.75">
      <c r="H645" s="31"/>
      <c r="I645" s="31"/>
    </row>
    <row r="646" spans="8:9" ht="12.75">
      <c r="H646" s="31"/>
      <c r="I646" s="31"/>
    </row>
    <row r="647" spans="8:9" ht="12.75">
      <c r="H647" s="31"/>
      <c r="I647" s="31"/>
    </row>
    <row r="648" spans="8:9" ht="12.75">
      <c r="H648" s="31"/>
      <c r="I648" s="31"/>
    </row>
    <row r="649" spans="8:9" ht="12.75">
      <c r="H649" s="31"/>
      <c r="I649" s="31"/>
    </row>
    <row r="650" spans="8:9" ht="12.75">
      <c r="H650" s="31"/>
      <c r="I650" s="31"/>
    </row>
    <row r="651" spans="8:9" ht="12.75">
      <c r="H651" s="31"/>
      <c r="I651" s="31"/>
    </row>
    <row r="652" spans="8:9" ht="12.75">
      <c r="H652" s="31"/>
      <c r="I652" s="31"/>
    </row>
    <row r="653" spans="8:9" ht="12.75">
      <c r="H653" s="31"/>
      <c r="I653" s="31"/>
    </row>
    <row r="654" spans="8:9" ht="12.75">
      <c r="H654" s="31"/>
      <c r="I654" s="31"/>
    </row>
    <row r="655" spans="8:9" ht="12.75">
      <c r="H655" s="31"/>
      <c r="I655" s="31"/>
    </row>
    <row r="656" spans="8:9" ht="12.75">
      <c r="H656" s="31"/>
      <c r="I656" s="31"/>
    </row>
    <row r="657" spans="8:9" ht="12.75">
      <c r="H657" s="31"/>
      <c r="I657" s="31"/>
    </row>
    <row r="658" spans="8:9" ht="12.75">
      <c r="H658" s="31"/>
      <c r="I658" s="31"/>
    </row>
    <row r="659" spans="8:9" ht="12.75">
      <c r="H659" s="31"/>
      <c r="I659" s="31"/>
    </row>
    <row r="660" spans="8:9" ht="12.75">
      <c r="H660" s="31"/>
      <c r="I660" s="31"/>
    </row>
    <row r="661" spans="8:9" ht="12.75">
      <c r="H661" s="31"/>
      <c r="I661" s="31"/>
    </row>
    <row r="662" spans="8:9" ht="12.75">
      <c r="H662" s="31"/>
      <c r="I662" s="31"/>
    </row>
    <row r="663" spans="8:9" ht="12.75">
      <c r="H663" s="31"/>
      <c r="I663" s="31"/>
    </row>
    <row r="664" spans="8:9" ht="12.75">
      <c r="H664" s="31"/>
      <c r="I664" s="31"/>
    </row>
    <row r="665" spans="8:9" ht="12.75">
      <c r="H665" s="31"/>
      <c r="I665" s="31"/>
    </row>
    <row r="666" spans="8:9" ht="12.75">
      <c r="H666" s="31"/>
      <c r="I666" s="31"/>
    </row>
    <row r="667" spans="8:9" ht="12.75">
      <c r="H667" s="31"/>
      <c r="I667" s="31"/>
    </row>
    <row r="668" spans="8:9" ht="12.75">
      <c r="H668" s="31"/>
      <c r="I668" s="31"/>
    </row>
    <row r="669" spans="8:9" ht="12.75">
      <c r="H669" s="31"/>
      <c r="I669" s="31"/>
    </row>
    <row r="670" spans="8:9" ht="12.75">
      <c r="H670" s="31"/>
      <c r="I670" s="31"/>
    </row>
    <row r="671" spans="8:9" ht="12.75">
      <c r="H671" s="31"/>
      <c r="I671" s="31"/>
    </row>
    <row r="672" spans="8:9" ht="12.75">
      <c r="H672" s="31"/>
      <c r="I672" s="31"/>
    </row>
    <row r="673" spans="8:9" ht="12.75">
      <c r="H673" s="31"/>
      <c r="I673" s="31"/>
    </row>
    <row r="674" spans="8:9" ht="12.75">
      <c r="H674" s="31"/>
      <c r="I674" s="31"/>
    </row>
    <row r="675" spans="8:9" ht="12.75">
      <c r="H675" s="31"/>
      <c r="I675" s="31"/>
    </row>
    <row r="676" spans="8:9" ht="12.75">
      <c r="H676" s="31"/>
      <c r="I676" s="31"/>
    </row>
    <row r="677" spans="8:9" ht="12.75">
      <c r="H677" s="31"/>
      <c r="I677" s="31"/>
    </row>
    <row r="678" spans="8:9" ht="12.75">
      <c r="H678" s="31"/>
      <c r="I678" s="31"/>
    </row>
    <row r="679" spans="8:9" ht="12.75">
      <c r="H679" s="31"/>
      <c r="I679" s="31"/>
    </row>
    <row r="680" spans="8:9" ht="12.75">
      <c r="H680" s="31"/>
      <c r="I680" s="31"/>
    </row>
    <row r="681" spans="8:9" ht="12.75">
      <c r="H681" s="31"/>
      <c r="I681" s="31"/>
    </row>
    <row r="682" spans="8:9" ht="12.75">
      <c r="H682" s="31"/>
      <c r="I682" s="31"/>
    </row>
    <row r="683" spans="8:9" ht="12.75">
      <c r="H683" s="31"/>
      <c r="I683" s="31"/>
    </row>
    <row r="684" spans="8:9" ht="12.75">
      <c r="H684" s="31"/>
      <c r="I684" s="31"/>
    </row>
  </sheetData>
  <sheetProtection/>
  <printOptions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F17"/>
  <sheetViews>
    <sheetView zoomScalePageLayoutView="0" workbookViewId="0" topLeftCell="A1">
      <pane xSplit="2" ySplit="1" topLeftCell="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11.421875" defaultRowHeight="12.75"/>
  <cols>
    <col min="1" max="1" width="3.00390625" style="0" bestFit="1" customWidth="1"/>
    <col min="2" max="2" width="8.28125" style="0" bestFit="1" customWidth="1"/>
    <col min="3" max="3" width="15.7109375" style="0" bestFit="1" customWidth="1"/>
    <col min="4" max="4" width="9.421875" style="0" bestFit="1" customWidth="1"/>
    <col min="5" max="5" width="5.7109375" style="0" bestFit="1" customWidth="1"/>
    <col min="7" max="7" width="7.00390625" style="0" bestFit="1" customWidth="1"/>
    <col min="8" max="9" width="9.28125" style="0" bestFit="1" customWidth="1"/>
    <col min="10" max="10" width="9.00390625" style="0" bestFit="1" customWidth="1"/>
    <col min="11" max="11" width="8.7109375" style="0" bestFit="1" customWidth="1"/>
    <col min="12" max="12" width="9.00390625" style="0" bestFit="1" customWidth="1"/>
    <col min="13" max="13" width="9.28125" style="0" bestFit="1" customWidth="1"/>
    <col min="14" max="14" width="9.421875" style="0" bestFit="1" customWidth="1"/>
    <col min="15" max="15" width="10.00390625" style="0" bestFit="1" customWidth="1"/>
    <col min="16" max="16" width="10.140625" style="0" bestFit="1" customWidth="1"/>
    <col min="17" max="17" width="10.7109375" style="0" bestFit="1" customWidth="1"/>
    <col min="18" max="18" width="9.421875" style="0" bestFit="1" customWidth="1"/>
    <col min="19" max="19" width="10.140625" style="0" bestFit="1" customWidth="1"/>
    <col min="20" max="21" width="6.421875" style="0" bestFit="1" customWidth="1"/>
    <col min="22" max="22" width="7.421875" style="0" bestFit="1" customWidth="1"/>
    <col min="23" max="24" width="6.421875" style="0" bestFit="1" customWidth="1"/>
    <col min="25" max="25" width="7.421875" style="0" bestFit="1" customWidth="1"/>
    <col min="26" max="27" width="6.00390625" style="0" bestFit="1" customWidth="1"/>
    <col min="28" max="28" width="7.421875" style="0" bestFit="1" customWidth="1"/>
    <col min="29" max="29" width="11.140625" style="0" bestFit="1" customWidth="1"/>
    <col min="30" max="30" width="13.421875" style="0" bestFit="1" customWidth="1"/>
    <col min="31" max="31" width="12.140625" style="0" bestFit="1" customWidth="1"/>
    <col min="32" max="32" width="14.421875" style="0" bestFit="1" customWidth="1"/>
  </cols>
  <sheetData>
    <row r="1" spans="1:32" ht="12.75">
      <c r="A1">
        <v>0</v>
      </c>
      <c r="B1" t="s">
        <v>10</v>
      </c>
      <c r="C1" t="s">
        <v>105</v>
      </c>
      <c r="D1" t="s">
        <v>106</v>
      </c>
      <c r="E1" t="s">
        <v>2345</v>
      </c>
      <c r="F1" t="s">
        <v>43</v>
      </c>
      <c r="G1" t="s">
        <v>107</v>
      </c>
      <c r="H1" t="s">
        <v>108</v>
      </c>
      <c r="I1" t="s">
        <v>109</v>
      </c>
      <c r="J1" t="s">
        <v>2346</v>
      </c>
      <c r="K1" t="s">
        <v>2376</v>
      </c>
      <c r="L1" t="s">
        <v>2347</v>
      </c>
      <c r="M1" t="s">
        <v>2377</v>
      </c>
      <c r="N1" t="s">
        <v>110</v>
      </c>
      <c r="O1" t="s">
        <v>2348</v>
      </c>
      <c r="P1" t="s">
        <v>111</v>
      </c>
      <c r="Q1" t="s">
        <v>2349</v>
      </c>
      <c r="R1" t="s">
        <v>112</v>
      </c>
      <c r="S1" t="s">
        <v>2350</v>
      </c>
      <c r="T1" t="s">
        <v>2351</v>
      </c>
      <c r="U1" t="s">
        <v>2352</v>
      </c>
      <c r="V1" t="s">
        <v>2353</v>
      </c>
      <c r="W1" t="s">
        <v>2354</v>
      </c>
      <c r="X1" t="s">
        <v>2355</v>
      </c>
      <c r="Y1" t="s">
        <v>2356</v>
      </c>
      <c r="Z1" t="s">
        <v>2357</v>
      </c>
      <c r="AA1" t="s">
        <v>2358</v>
      </c>
      <c r="AB1" t="s">
        <v>2359</v>
      </c>
      <c r="AC1" t="s">
        <v>113</v>
      </c>
      <c r="AD1" t="s">
        <v>114</v>
      </c>
      <c r="AE1" t="s">
        <v>115</v>
      </c>
      <c r="AF1" t="s">
        <v>116</v>
      </c>
    </row>
    <row r="2" ht="12.75">
      <c r="A2">
        <v>1</v>
      </c>
    </row>
    <row r="3" spans="1:28" ht="12.75">
      <c r="A3">
        <v>2</v>
      </c>
      <c r="B3" t="s">
        <v>2420</v>
      </c>
      <c r="C3" t="s">
        <v>2421</v>
      </c>
      <c r="D3">
        <v>22</v>
      </c>
      <c r="E3">
        <v>1150</v>
      </c>
      <c r="F3">
        <v>810.7</v>
      </c>
      <c r="G3" s="72">
        <v>2.43</v>
      </c>
      <c r="H3" s="72">
        <v>2.3</v>
      </c>
      <c r="I3" s="72">
        <v>3.25</v>
      </c>
      <c r="J3" s="72">
        <v>3.89</v>
      </c>
      <c r="K3">
        <v>45</v>
      </c>
      <c r="L3" s="72">
        <v>4.54</v>
      </c>
      <c r="M3">
        <v>18</v>
      </c>
      <c r="N3" s="72">
        <v>2.63</v>
      </c>
      <c r="O3">
        <v>180</v>
      </c>
      <c r="P3" s="72">
        <v>0</v>
      </c>
      <c r="Q3">
        <v>0</v>
      </c>
      <c r="R3" s="72">
        <v>0</v>
      </c>
      <c r="S3">
        <v>0</v>
      </c>
      <c r="T3" s="72">
        <v>2.4</v>
      </c>
      <c r="U3" s="72">
        <v>2.59</v>
      </c>
      <c r="V3">
        <v>811</v>
      </c>
      <c r="W3" s="72">
        <v>2.4</v>
      </c>
      <c r="X3" s="72">
        <v>2.59</v>
      </c>
      <c r="Y3">
        <v>980</v>
      </c>
      <c r="Z3" s="72">
        <v>2.46</v>
      </c>
      <c r="AA3" s="72">
        <v>2.59</v>
      </c>
      <c r="AB3">
        <v>1150</v>
      </c>
    </row>
    <row r="4" spans="1:32" ht="12.75">
      <c r="A4">
        <v>3</v>
      </c>
      <c r="B4" s="95" t="s">
        <v>2423</v>
      </c>
      <c r="C4" s="95" t="s">
        <v>2424</v>
      </c>
      <c r="D4">
        <v>20</v>
      </c>
      <c r="E4">
        <v>750</v>
      </c>
      <c r="F4">
        <v>500</v>
      </c>
      <c r="G4" s="72">
        <v>0.428</v>
      </c>
      <c r="H4" s="72">
        <v>0.515</v>
      </c>
      <c r="I4" s="72">
        <v>0</v>
      </c>
      <c r="J4" s="72">
        <v>1.3</v>
      </c>
      <c r="K4">
        <v>40</v>
      </c>
      <c r="L4" s="72">
        <v>0</v>
      </c>
      <c r="M4">
        <v>0</v>
      </c>
      <c r="N4" s="72">
        <v>0.325</v>
      </c>
      <c r="O4">
        <v>120</v>
      </c>
      <c r="P4" s="72">
        <v>0</v>
      </c>
      <c r="Q4">
        <v>0</v>
      </c>
      <c r="R4" s="72">
        <v>0</v>
      </c>
      <c r="S4">
        <v>0</v>
      </c>
      <c r="T4" s="72">
        <v>0.427</v>
      </c>
      <c r="U4" s="72">
        <v>0.523</v>
      </c>
      <c r="V4">
        <v>550</v>
      </c>
      <c r="W4" s="72">
        <v>0.427</v>
      </c>
      <c r="X4" s="72">
        <v>0.523</v>
      </c>
      <c r="Y4">
        <v>550</v>
      </c>
      <c r="Z4" s="72">
        <v>0.427</v>
      </c>
      <c r="AA4" s="72">
        <v>0.523</v>
      </c>
      <c r="AB4">
        <v>750</v>
      </c>
      <c r="AC4">
        <v>560</v>
      </c>
      <c r="AD4">
        <v>300</v>
      </c>
      <c r="AE4">
        <v>500</v>
      </c>
      <c r="AF4">
        <v>200</v>
      </c>
    </row>
    <row r="5" spans="1:32" ht="12.75">
      <c r="A5">
        <v>4</v>
      </c>
      <c r="B5" t="s">
        <v>2360</v>
      </c>
      <c r="C5" t="s">
        <v>2361</v>
      </c>
      <c r="D5">
        <v>34</v>
      </c>
      <c r="E5">
        <v>1089</v>
      </c>
      <c r="F5">
        <v>685</v>
      </c>
      <c r="G5" s="72">
        <v>0.9945985401459854</v>
      </c>
      <c r="H5" s="72">
        <v>0.94</v>
      </c>
      <c r="I5" s="72">
        <v>1.85</v>
      </c>
      <c r="J5" s="72">
        <v>2.41</v>
      </c>
      <c r="K5">
        <v>54</v>
      </c>
      <c r="L5" s="72">
        <v>3.12</v>
      </c>
      <c r="M5">
        <v>23</v>
      </c>
      <c r="N5" s="72">
        <v>1.22</v>
      </c>
      <c r="O5">
        <v>235</v>
      </c>
      <c r="P5" s="72">
        <v>0</v>
      </c>
      <c r="Q5">
        <v>0</v>
      </c>
      <c r="R5" s="72">
        <v>0</v>
      </c>
      <c r="S5">
        <v>0</v>
      </c>
      <c r="T5" s="72">
        <v>0.89</v>
      </c>
      <c r="U5" s="72">
        <v>1.2</v>
      </c>
      <c r="V5">
        <v>600</v>
      </c>
      <c r="W5" s="72">
        <v>0.89</v>
      </c>
      <c r="X5" s="72">
        <v>1.2</v>
      </c>
      <c r="Y5">
        <v>885</v>
      </c>
      <c r="Z5" s="72">
        <v>1.01</v>
      </c>
      <c r="AA5" s="72">
        <v>1.2</v>
      </c>
      <c r="AB5">
        <v>1089</v>
      </c>
      <c r="AC5">
        <v>628</v>
      </c>
      <c r="AD5">
        <v>340</v>
      </c>
      <c r="AE5">
        <v>415</v>
      </c>
      <c r="AF5">
        <v>180</v>
      </c>
    </row>
    <row r="6" spans="1:32" ht="12.75">
      <c r="A6">
        <v>5</v>
      </c>
      <c r="B6" t="s">
        <v>2362</v>
      </c>
      <c r="C6" t="s">
        <v>2363</v>
      </c>
      <c r="D6">
        <v>36</v>
      </c>
      <c r="E6">
        <v>1043</v>
      </c>
      <c r="F6">
        <v>656</v>
      </c>
      <c r="G6" s="72">
        <v>0.9803</v>
      </c>
      <c r="H6" s="72">
        <v>0.94</v>
      </c>
      <c r="I6" s="72">
        <v>1.85</v>
      </c>
      <c r="J6" s="72">
        <v>2.42</v>
      </c>
      <c r="K6">
        <v>54</v>
      </c>
      <c r="L6" s="72">
        <v>3.12</v>
      </c>
      <c r="M6">
        <v>23</v>
      </c>
      <c r="N6" s="72">
        <v>1.22</v>
      </c>
      <c r="O6">
        <v>144</v>
      </c>
      <c r="P6" s="72">
        <v>0</v>
      </c>
      <c r="Q6">
        <v>0</v>
      </c>
      <c r="R6" s="72">
        <v>0</v>
      </c>
      <c r="S6">
        <v>0</v>
      </c>
      <c r="T6" s="72">
        <v>0.89</v>
      </c>
      <c r="U6" s="72">
        <v>1.2</v>
      </c>
      <c r="V6">
        <v>640</v>
      </c>
      <c r="W6" s="72">
        <v>0.89</v>
      </c>
      <c r="X6" s="72">
        <v>1.2</v>
      </c>
      <c r="Y6">
        <v>885</v>
      </c>
      <c r="Z6" s="72">
        <v>0.98</v>
      </c>
      <c r="AA6" s="72">
        <v>1.2</v>
      </c>
      <c r="AB6">
        <v>1043</v>
      </c>
      <c r="AC6">
        <v>630</v>
      </c>
      <c r="AD6">
        <v>350</v>
      </c>
      <c r="AE6">
        <v>400</v>
      </c>
      <c r="AF6">
        <v>170</v>
      </c>
    </row>
    <row r="7" spans="1:32" ht="12.75">
      <c r="A7">
        <v>6</v>
      </c>
      <c r="B7" t="s">
        <v>2364</v>
      </c>
      <c r="C7" t="s">
        <v>2365</v>
      </c>
      <c r="D7">
        <v>24</v>
      </c>
      <c r="E7">
        <v>758</v>
      </c>
      <c r="F7">
        <v>547</v>
      </c>
      <c r="G7" s="72">
        <v>0.7863653001464129</v>
      </c>
      <c r="H7" s="72">
        <v>0.99</v>
      </c>
      <c r="I7" s="72">
        <v>0</v>
      </c>
      <c r="J7" s="72">
        <v>1.63</v>
      </c>
      <c r="K7" s="72">
        <v>0</v>
      </c>
      <c r="L7" s="72">
        <v>2.13</v>
      </c>
      <c r="M7" s="72">
        <v>0</v>
      </c>
      <c r="N7" s="72">
        <v>1.02</v>
      </c>
      <c r="O7">
        <v>148</v>
      </c>
      <c r="P7" s="72">
        <v>0</v>
      </c>
      <c r="Q7">
        <v>0</v>
      </c>
      <c r="R7" s="72">
        <v>0</v>
      </c>
      <c r="S7">
        <v>0</v>
      </c>
      <c r="T7" s="72">
        <v>0.79</v>
      </c>
      <c r="U7" s="72">
        <v>0.92</v>
      </c>
      <c r="V7">
        <v>500</v>
      </c>
      <c r="W7" s="72">
        <v>0.79</v>
      </c>
      <c r="X7" s="72">
        <v>0.92</v>
      </c>
      <c r="Y7">
        <v>610</v>
      </c>
      <c r="Z7" s="72">
        <v>0.835</v>
      </c>
      <c r="AA7" s="72">
        <v>0.92</v>
      </c>
      <c r="AB7">
        <v>758</v>
      </c>
      <c r="AC7">
        <v>515</v>
      </c>
      <c r="AD7">
        <v>277</v>
      </c>
      <c r="AE7">
        <v>387</v>
      </c>
      <c r="AF7">
        <v>158</v>
      </c>
    </row>
    <row r="8" spans="1:32" ht="12.75">
      <c r="A8">
        <v>7</v>
      </c>
      <c r="B8" t="s">
        <v>2366</v>
      </c>
      <c r="C8" t="s">
        <v>2367</v>
      </c>
      <c r="D8">
        <v>36</v>
      </c>
      <c r="E8">
        <v>1000</v>
      </c>
      <c r="F8">
        <v>614</v>
      </c>
      <c r="G8" s="72">
        <v>0.329</v>
      </c>
      <c r="H8" s="72">
        <v>0.41</v>
      </c>
      <c r="I8" s="72">
        <v>1.19</v>
      </c>
      <c r="J8" s="72">
        <v>1.9</v>
      </c>
      <c r="K8">
        <v>40</v>
      </c>
      <c r="L8" s="72">
        <v>0</v>
      </c>
      <c r="M8">
        <v>0</v>
      </c>
      <c r="N8" s="72">
        <v>1.12</v>
      </c>
      <c r="O8">
        <v>110</v>
      </c>
      <c r="P8" s="72">
        <v>1.12</v>
      </c>
      <c r="Q8">
        <v>50</v>
      </c>
      <c r="R8" s="72">
        <v>0</v>
      </c>
      <c r="S8">
        <v>0</v>
      </c>
      <c r="T8" s="72">
        <v>0.205</v>
      </c>
      <c r="U8" s="72">
        <v>0.564</v>
      </c>
      <c r="V8">
        <v>600</v>
      </c>
      <c r="W8" s="72">
        <v>0.205</v>
      </c>
      <c r="X8" s="72">
        <v>0.564</v>
      </c>
      <c r="Y8">
        <v>750</v>
      </c>
      <c r="Z8" s="72">
        <v>0.428</v>
      </c>
      <c r="AA8" s="72">
        <v>0.564</v>
      </c>
      <c r="AB8">
        <v>1000</v>
      </c>
      <c r="AC8">
        <v>530</v>
      </c>
      <c r="AD8">
        <v>275</v>
      </c>
      <c r="AE8">
        <v>520</v>
      </c>
      <c r="AF8">
        <v>250</v>
      </c>
    </row>
    <row r="9" spans="1:32" ht="12.75">
      <c r="A9">
        <v>8</v>
      </c>
      <c r="B9" s="63" t="s">
        <v>2368</v>
      </c>
      <c r="C9" t="s">
        <v>2367</v>
      </c>
      <c r="D9">
        <v>36</v>
      </c>
      <c r="E9">
        <v>1000</v>
      </c>
      <c r="F9">
        <v>613</v>
      </c>
      <c r="G9" s="72">
        <v>0.33145654834761323</v>
      </c>
      <c r="H9" s="72">
        <v>0.41</v>
      </c>
      <c r="I9" s="72">
        <v>1.19</v>
      </c>
      <c r="J9" s="72">
        <v>1.9</v>
      </c>
      <c r="K9">
        <v>40</v>
      </c>
      <c r="L9" s="72">
        <v>0</v>
      </c>
      <c r="M9">
        <v>0</v>
      </c>
      <c r="N9" s="72">
        <v>1.12</v>
      </c>
      <c r="O9">
        <v>110</v>
      </c>
      <c r="P9" s="72">
        <v>1.12</v>
      </c>
      <c r="Q9">
        <v>50</v>
      </c>
      <c r="R9" s="72">
        <v>0</v>
      </c>
      <c r="S9">
        <v>0</v>
      </c>
      <c r="T9" s="72">
        <v>0.205</v>
      </c>
      <c r="U9" s="72">
        <v>0.564</v>
      </c>
      <c r="V9">
        <v>600</v>
      </c>
      <c r="W9" s="72">
        <v>0.205</v>
      </c>
      <c r="X9" s="72">
        <v>0.564</v>
      </c>
      <c r="Y9">
        <v>750</v>
      </c>
      <c r="Z9" s="72">
        <v>0.428</v>
      </c>
      <c r="AA9" s="72">
        <v>0.564</v>
      </c>
      <c r="AB9">
        <v>1000</v>
      </c>
      <c r="AC9">
        <v>530</v>
      </c>
      <c r="AD9">
        <v>275</v>
      </c>
      <c r="AE9">
        <v>520</v>
      </c>
      <c r="AF9">
        <v>250</v>
      </c>
    </row>
    <row r="10" spans="1:32" ht="12.75">
      <c r="A10">
        <v>9</v>
      </c>
      <c r="B10" t="s">
        <v>2369</v>
      </c>
      <c r="C10" t="s">
        <v>2370</v>
      </c>
      <c r="D10">
        <v>39</v>
      </c>
      <c r="E10">
        <v>1100</v>
      </c>
      <c r="F10">
        <v>635</v>
      </c>
      <c r="G10" s="72">
        <v>0.317</v>
      </c>
      <c r="H10" s="72">
        <v>0.41</v>
      </c>
      <c r="I10" s="72">
        <v>1.19</v>
      </c>
      <c r="J10" s="72">
        <v>1.9</v>
      </c>
      <c r="K10">
        <v>60</v>
      </c>
      <c r="L10" s="72">
        <v>0</v>
      </c>
      <c r="M10">
        <v>0</v>
      </c>
      <c r="N10" s="72">
        <v>1.12</v>
      </c>
      <c r="O10">
        <v>110</v>
      </c>
      <c r="P10" s="72">
        <v>0</v>
      </c>
      <c r="Q10">
        <v>0</v>
      </c>
      <c r="R10" s="72">
        <v>0.1</v>
      </c>
      <c r="S10">
        <v>80</v>
      </c>
      <c r="T10" s="72">
        <v>0.205</v>
      </c>
      <c r="U10" s="72">
        <v>0.564</v>
      </c>
      <c r="V10">
        <v>600</v>
      </c>
      <c r="W10" s="72">
        <v>0.205</v>
      </c>
      <c r="X10" s="72">
        <v>0.564</v>
      </c>
      <c r="Y10">
        <v>750</v>
      </c>
      <c r="Z10" s="72">
        <v>0.428</v>
      </c>
      <c r="AA10" s="72">
        <v>0.564</v>
      </c>
      <c r="AB10">
        <v>1100</v>
      </c>
      <c r="AC10">
        <v>800</v>
      </c>
      <c r="AD10">
        <v>410</v>
      </c>
      <c r="AE10">
        <v>590</v>
      </c>
      <c r="AF10">
        <v>290</v>
      </c>
    </row>
    <row r="11" spans="1:32" ht="12.75">
      <c r="A11">
        <v>10</v>
      </c>
      <c r="B11" t="s">
        <v>2371</v>
      </c>
      <c r="C11" t="s">
        <v>2370</v>
      </c>
      <c r="D11">
        <v>38</v>
      </c>
      <c r="E11">
        <v>1100</v>
      </c>
      <c r="F11">
        <v>610</v>
      </c>
      <c r="G11" s="72">
        <v>0.305</v>
      </c>
      <c r="H11" s="72">
        <v>0.41</v>
      </c>
      <c r="I11" s="72">
        <v>1.19</v>
      </c>
      <c r="J11" s="72">
        <v>1.9</v>
      </c>
      <c r="K11">
        <v>60</v>
      </c>
      <c r="L11" s="72">
        <v>0</v>
      </c>
      <c r="M11">
        <v>0</v>
      </c>
      <c r="N11" s="72">
        <v>1.12</v>
      </c>
      <c r="O11">
        <v>110</v>
      </c>
      <c r="P11" s="72">
        <v>0</v>
      </c>
      <c r="Q11">
        <v>0</v>
      </c>
      <c r="R11" s="72">
        <v>0.1</v>
      </c>
      <c r="S11">
        <v>80</v>
      </c>
      <c r="T11" s="72">
        <v>0.205</v>
      </c>
      <c r="U11" s="72">
        <v>0.564</v>
      </c>
      <c r="V11">
        <v>600</v>
      </c>
      <c r="W11" s="72">
        <v>0.205</v>
      </c>
      <c r="X11" s="72">
        <v>0.564</v>
      </c>
      <c r="Y11">
        <v>750</v>
      </c>
      <c r="Z11" s="72">
        <v>0.428</v>
      </c>
      <c r="AA11" s="72">
        <v>0.564</v>
      </c>
      <c r="AB11">
        <v>1100</v>
      </c>
      <c r="AC11">
        <v>780</v>
      </c>
      <c r="AD11">
        <v>410</v>
      </c>
      <c r="AE11">
        <v>590</v>
      </c>
      <c r="AF11">
        <v>290</v>
      </c>
    </row>
    <row r="12" spans="1:28" ht="12.75">
      <c r="A12">
        <v>11</v>
      </c>
      <c r="B12" t="s">
        <v>2381</v>
      </c>
      <c r="C12" t="s">
        <v>2386</v>
      </c>
      <c r="D12">
        <v>17</v>
      </c>
      <c r="E12">
        <v>770</v>
      </c>
      <c r="F12">
        <v>569</v>
      </c>
      <c r="G12" s="72">
        <v>0.379</v>
      </c>
      <c r="H12" s="72">
        <v>0.143</v>
      </c>
      <c r="I12" s="72">
        <v>0</v>
      </c>
      <c r="J12" s="72">
        <v>0.824</v>
      </c>
      <c r="K12">
        <v>12</v>
      </c>
      <c r="L12" s="72">
        <v>0</v>
      </c>
      <c r="M12">
        <v>0</v>
      </c>
      <c r="N12" s="72">
        <v>0.824</v>
      </c>
      <c r="O12">
        <v>79</v>
      </c>
      <c r="P12" s="72">
        <v>0</v>
      </c>
      <c r="Q12">
        <v>0</v>
      </c>
      <c r="R12" s="72">
        <v>0</v>
      </c>
      <c r="S12">
        <v>0</v>
      </c>
      <c r="T12" s="72">
        <v>0.311</v>
      </c>
      <c r="U12" s="72">
        <v>0.431</v>
      </c>
      <c r="V12">
        <v>530</v>
      </c>
      <c r="W12" s="72">
        <v>0.311</v>
      </c>
      <c r="X12" s="72">
        <v>0.431</v>
      </c>
      <c r="Y12">
        <v>530</v>
      </c>
      <c r="Z12" s="72">
        <v>0.311</v>
      </c>
      <c r="AA12" s="72">
        <v>0.431</v>
      </c>
      <c r="AB12">
        <v>770</v>
      </c>
    </row>
    <row r="13" spans="1:28" ht="12.75">
      <c r="A13">
        <v>12</v>
      </c>
      <c r="B13" t="s">
        <v>2382</v>
      </c>
      <c r="C13" t="s">
        <v>2386</v>
      </c>
      <c r="D13">
        <v>17</v>
      </c>
      <c r="E13">
        <v>770</v>
      </c>
      <c r="F13">
        <v>564</v>
      </c>
      <c r="G13" s="72">
        <v>0.374</v>
      </c>
      <c r="H13" s="72">
        <v>0.143</v>
      </c>
      <c r="I13" s="72">
        <v>0</v>
      </c>
      <c r="J13" s="72">
        <v>0.824</v>
      </c>
      <c r="K13">
        <v>12</v>
      </c>
      <c r="L13" s="72">
        <v>0</v>
      </c>
      <c r="M13">
        <v>0</v>
      </c>
      <c r="N13" s="72">
        <v>0.824</v>
      </c>
      <c r="O13">
        <v>79</v>
      </c>
      <c r="P13" s="72">
        <v>0</v>
      </c>
      <c r="Q13">
        <v>0</v>
      </c>
      <c r="R13" s="72">
        <v>0</v>
      </c>
      <c r="S13">
        <v>0</v>
      </c>
      <c r="T13" s="72">
        <v>0.311</v>
      </c>
      <c r="U13" s="72">
        <v>0.431</v>
      </c>
      <c r="V13">
        <v>530</v>
      </c>
      <c r="W13" s="72">
        <v>0.311</v>
      </c>
      <c r="X13" s="72">
        <v>0.431</v>
      </c>
      <c r="Y13">
        <v>530</v>
      </c>
      <c r="Z13" s="72">
        <v>0.311</v>
      </c>
      <c r="AA13" s="72">
        <v>0.431</v>
      </c>
      <c r="AB13">
        <v>770</v>
      </c>
    </row>
    <row r="14" spans="1:28" ht="12.75">
      <c r="A14">
        <v>13</v>
      </c>
      <c r="B14" t="s">
        <v>2387</v>
      </c>
      <c r="C14" t="s">
        <v>2388</v>
      </c>
      <c r="D14">
        <v>15</v>
      </c>
      <c r="E14">
        <v>472.5</v>
      </c>
      <c r="F14">
        <v>283.8</v>
      </c>
      <c r="G14">
        <v>0.388</v>
      </c>
      <c r="H14" s="72">
        <v>0.4</v>
      </c>
      <c r="I14" s="72">
        <v>0</v>
      </c>
      <c r="J14" s="72">
        <v>1.3</v>
      </c>
      <c r="K14">
        <v>10</v>
      </c>
      <c r="L14" s="72">
        <v>0</v>
      </c>
      <c r="M14">
        <v>0</v>
      </c>
      <c r="N14">
        <v>0.95</v>
      </c>
      <c r="O14">
        <v>50</v>
      </c>
      <c r="P14">
        <v>0</v>
      </c>
      <c r="Q14">
        <v>0</v>
      </c>
      <c r="R14">
        <v>0</v>
      </c>
      <c r="S14">
        <v>0</v>
      </c>
      <c r="T14">
        <v>0.3</v>
      </c>
      <c r="U14">
        <v>0.56</v>
      </c>
      <c r="V14">
        <v>283.8</v>
      </c>
      <c r="W14">
        <v>0.3</v>
      </c>
      <c r="X14">
        <v>0.56</v>
      </c>
      <c r="Y14">
        <v>285</v>
      </c>
      <c r="Z14">
        <v>0.3</v>
      </c>
      <c r="AA14">
        <v>0.56</v>
      </c>
      <c r="AB14">
        <v>472.5</v>
      </c>
    </row>
    <row r="15" spans="1:28" ht="12.75">
      <c r="A15">
        <v>14</v>
      </c>
      <c r="B15" t="s">
        <v>2416</v>
      </c>
      <c r="C15" t="s">
        <v>2388</v>
      </c>
      <c r="D15">
        <v>15</v>
      </c>
      <c r="E15">
        <v>472.5</v>
      </c>
      <c r="F15">
        <v>291</v>
      </c>
      <c r="G15" s="72">
        <v>0.355</v>
      </c>
      <c r="H15" s="72">
        <v>0.4</v>
      </c>
      <c r="I15" s="72">
        <v>0</v>
      </c>
      <c r="J15" s="72">
        <v>1.3</v>
      </c>
      <c r="K15" s="1">
        <v>10</v>
      </c>
      <c r="L15" s="72">
        <v>0</v>
      </c>
      <c r="M15" s="72">
        <v>0</v>
      </c>
      <c r="N15" s="72">
        <v>0.95</v>
      </c>
      <c r="O15" s="72">
        <v>60</v>
      </c>
      <c r="P15" s="72">
        <v>0</v>
      </c>
      <c r="Q15" s="72">
        <v>0</v>
      </c>
      <c r="R15" s="72">
        <v>0</v>
      </c>
      <c r="S15" s="72">
        <v>0</v>
      </c>
      <c r="T15" s="72">
        <v>0.3</v>
      </c>
      <c r="U15" s="72">
        <v>0.52</v>
      </c>
      <c r="V15" s="72">
        <v>291</v>
      </c>
      <c r="W15" s="72">
        <v>0.3</v>
      </c>
      <c r="X15" s="72">
        <v>0.52</v>
      </c>
      <c r="Y15" s="72">
        <v>300</v>
      </c>
      <c r="Z15" s="72">
        <v>0.3</v>
      </c>
      <c r="AA15" s="72">
        <v>0.52</v>
      </c>
      <c r="AB15" s="72">
        <v>472.5</v>
      </c>
    </row>
    <row r="16" spans="1:4" ht="12.75">
      <c r="A16">
        <v>15</v>
      </c>
      <c r="B16" t="s">
        <v>2417</v>
      </c>
      <c r="C16" t="s">
        <v>2418</v>
      </c>
      <c r="D16">
        <v>12</v>
      </c>
    </row>
    <row r="17" spans="1:3" ht="12.75">
      <c r="A17">
        <v>16</v>
      </c>
      <c r="B17" t="s">
        <v>2419</v>
      </c>
      <c r="C17" t="s">
        <v>2418</v>
      </c>
    </row>
  </sheetData>
  <sheetProtection/>
  <printOptions gridLines="1"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PHLB/SRS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E5</dc:creator>
  <cp:keywords/>
  <dc:description/>
  <cp:lastModifiedBy>emu9657@gmail.com</cp:lastModifiedBy>
  <cp:lastPrinted>2017-03-17T09:26:30Z</cp:lastPrinted>
  <dcterms:created xsi:type="dcterms:W3CDTF">1997-11-15T11:18:16Z</dcterms:created>
  <dcterms:modified xsi:type="dcterms:W3CDTF">2017-03-17T10:11:46Z</dcterms:modified>
  <cp:category/>
  <cp:version/>
  <cp:contentType/>
  <cp:contentStatus/>
</cp:coreProperties>
</file>